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_c\OneDrive\Desktop\Guides\"/>
    </mc:Choice>
  </mc:AlternateContent>
  <xr:revisionPtr revIDLastSave="20" documentId="8_{B37C134D-058C-48F7-B8D2-CB87162DCAE0}" xr6:coauthVersionLast="40" xr6:coauthVersionMax="40" xr10:uidLastSave="{D19A3EC3-B31B-4D12-B01D-5F9DA7BCB5E3}"/>
  <bookViews>
    <workbookView xWindow="0" yWindow="0" windowWidth="24000" windowHeight="8652" activeTab="3" xr2:uid="{5C3796D5-404F-447A-8A36-E43B26004C2D}"/>
  </bookViews>
  <sheets>
    <sheet name="Cash flow" sheetId="1" r:id="rId1"/>
    <sheet name="Funding" sheetId="3" r:id="rId2"/>
    <sheet name="Acquiring a site" sheetId="4" r:id="rId3"/>
    <sheet name="Site fit out" sheetId="5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B17" i="4"/>
  <c r="BF26" i="1"/>
  <c r="AS26" i="1"/>
  <c r="AF26" i="1"/>
  <c r="H15" i="4"/>
  <c r="H16" i="1"/>
  <c r="G15" i="4"/>
  <c r="G16" i="1"/>
  <c r="F15" i="4"/>
  <c r="F16" i="1"/>
  <c r="E15" i="4"/>
  <c r="E16" i="1"/>
  <c r="D15" i="4"/>
  <c r="D16" i="1"/>
  <c r="C15" i="4"/>
  <c r="C16" i="1"/>
  <c r="B15" i="4"/>
  <c r="B16" i="1"/>
  <c r="E33" i="5"/>
  <c r="E53" i="5"/>
  <c r="C53" i="5"/>
  <c r="O33" i="5"/>
  <c r="O49" i="5"/>
  <c r="O50" i="5"/>
  <c r="O46" i="5"/>
  <c r="O37" i="5"/>
  <c r="O38" i="5"/>
  <c r="O39" i="5"/>
  <c r="O40" i="5"/>
  <c r="O34" i="5"/>
  <c r="O32" i="5"/>
  <c r="O8" i="5"/>
  <c r="O9" i="5"/>
  <c r="O13" i="5"/>
  <c r="O14" i="5"/>
  <c r="O15" i="5"/>
  <c r="O18" i="5"/>
  <c r="O19" i="5"/>
  <c r="O20" i="5"/>
  <c r="O21" i="5"/>
  <c r="O22" i="5"/>
  <c r="O23" i="5"/>
  <c r="O24" i="5"/>
  <c r="O27" i="5"/>
  <c r="O28" i="5"/>
  <c r="O29" i="5"/>
  <c r="O53" i="5"/>
  <c r="N53" i="5"/>
  <c r="M53" i="5"/>
  <c r="L53" i="5"/>
  <c r="K53" i="5"/>
  <c r="J53" i="5"/>
  <c r="I53" i="5"/>
  <c r="H53" i="5"/>
  <c r="G53" i="5"/>
  <c r="O48" i="5"/>
  <c r="O47" i="5"/>
  <c r="O45" i="5"/>
  <c r="O44" i="5"/>
  <c r="O43" i="5"/>
  <c r="O42" i="5"/>
  <c r="O41" i="5"/>
  <c r="O36" i="5"/>
  <c r="O35" i="5"/>
  <c r="O31" i="5"/>
  <c r="O30" i="5"/>
  <c r="O26" i="5"/>
  <c r="O25" i="5"/>
  <c r="O17" i="5"/>
  <c r="O16" i="5"/>
  <c r="O12" i="5"/>
  <c r="O11" i="5"/>
  <c r="O10" i="5"/>
  <c r="E37" i="5"/>
  <c r="E23" i="5"/>
  <c r="D37" i="5"/>
  <c r="D34" i="5"/>
  <c r="D33" i="5"/>
  <c r="D32" i="5"/>
  <c r="D29" i="5"/>
  <c r="D28" i="5"/>
  <c r="D27" i="5"/>
  <c r="D24" i="5"/>
  <c r="D23" i="5"/>
  <c r="D22" i="5"/>
  <c r="D21" i="5"/>
  <c r="D20" i="5"/>
  <c r="D19" i="5"/>
  <c r="D18" i="5"/>
  <c r="D15" i="5"/>
  <c r="D14" i="5"/>
  <c r="D13" i="5"/>
  <c r="D12" i="5"/>
  <c r="D11" i="5"/>
  <c r="D10" i="5"/>
  <c r="D9" i="5"/>
  <c r="D8" i="5"/>
  <c r="E50" i="5"/>
  <c r="D50" i="5"/>
  <c r="E49" i="5"/>
  <c r="D49" i="5"/>
  <c r="E46" i="5"/>
  <c r="D46" i="5"/>
  <c r="E45" i="5"/>
  <c r="D45" i="5"/>
  <c r="E44" i="5"/>
  <c r="D44" i="5"/>
  <c r="E43" i="5"/>
  <c r="D43" i="5"/>
  <c r="E40" i="5"/>
  <c r="D40" i="5"/>
  <c r="E39" i="5"/>
  <c r="D39" i="5"/>
  <c r="E38" i="5"/>
  <c r="D38" i="5"/>
  <c r="E34" i="5"/>
  <c r="E32" i="5"/>
  <c r="E29" i="5"/>
  <c r="E28" i="5"/>
  <c r="E27" i="5"/>
  <c r="E24" i="5"/>
  <c r="E22" i="5"/>
  <c r="E21" i="5"/>
  <c r="E20" i="5"/>
  <c r="E19" i="5"/>
  <c r="E18" i="5"/>
  <c r="E48" i="5"/>
  <c r="E15" i="5"/>
  <c r="E14" i="5"/>
  <c r="E13" i="5"/>
  <c r="E12" i="5"/>
  <c r="E11" i="5"/>
  <c r="E10" i="5"/>
  <c r="E9" i="5"/>
  <c r="E8" i="5"/>
  <c r="B8" i="4"/>
  <c r="B28" i="4"/>
  <c r="B26" i="4"/>
  <c r="C10" i="4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5" i="3"/>
  <c r="B10" i="1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D26" i="3"/>
  <c r="C26" i="3"/>
  <c r="B26" i="3"/>
  <c r="D25" i="3"/>
  <c r="H25" i="3"/>
  <c r="L25" i="3"/>
  <c r="P25" i="3"/>
  <c r="T25" i="3"/>
  <c r="X25" i="3"/>
  <c r="AB25" i="3"/>
  <c r="AF25" i="3"/>
  <c r="AJ25" i="3"/>
  <c r="AN25" i="3"/>
  <c r="AR25" i="3"/>
  <c r="AV25" i="3"/>
  <c r="AZ25" i="3"/>
  <c r="BD25" i="3"/>
  <c r="BH25" i="3"/>
  <c r="C25" i="3"/>
  <c r="B25" i="3"/>
  <c r="E26" i="3"/>
  <c r="E25" i="3"/>
  <c r="I25" i="3"/>
  <c r="M25" i="3"/>
  <c r="Q25" i="3"/>
  <c r="U25" i="3"/>
  <c r="Y25" i="3"/>
  <c r="AC25" i="3"/>
  <c r="AG25" i="3"/>
  <c r="AK25" i="3"/>
  <c r="AO25" i="3"/>
  <c r="AS25" i="3"/>
  <c r="AW25" i="3"/>
  <c r="BA25" i="3"/>
  <c r="BE25" i="3"/>
  <c r="I26" i="3"/>
  <c r="M26" i="3"/>
  <c r="Q26" i="3"/>
  <c r="U26" i="3"/>
  <c r="Y26" i="3"/>
  <c r="AC26" i="3"/>
  <c r="AG26" i="3"/>
  <c r="AK26" i="3"/>
  <c r="AO26" i="3"/>
  <c r="AS26" i="3"/>
  <c r="AW26" i="3"/>
  <c r="BA26" i="3"/>
  <c r="BE26" i="3"/>
  <c r="H26" i="3"/>
  <c r="L26" i="3"/>
  <c r="P26" i="3"/>
  <c r="T26" i="3"/>
  <c r="X26" i="3"/>
  <c r="AB26" i="3"/>
  <c r="AF26" i="3"/>
  <c r="AJ26" i="3"/>
  <c r="AN26" i="3"/>
  <c r="AR26" i="3"/>
  <c r="AV26" i="3"/>
  <c r="AZ26" i="3"/>
  <c r="BD26" i="3"/>
  <c r="BH26" i="3"/>
  <c r="G26" i="3"/>
  <c r="K26" i="3"/>
  <c r="O26" i="3"/>
  <c r="S26" i="3"/>
  <c r="W26" i="3"/>
  <c r="AA26" i="3"/>
  <c r="AE26" i="3"/>
  <c r="AI26" i="3"/>
  <c r="AM26" i="3"/>
  <c r="AQ26" i="3"/>
  <c r="AU26" i="3"/>
  <c r="AY26" i="3"/>
  <c r="BC26" i="3"/>
  <c r="BG26" i="3"/>
  <c r="G25" i="3"/>
  <c r="F26" i="3"/>
  <c r="J26" i="3"/>
  <c r="N26" i="3"/>
  <c r="R26" i="3"/>
  <c r="V26" i="3"/>
  <c r="Z26" i="3"/>
  <c r="AD26" i="3"/>
  <c r="AH26" i="3"/>
  <c r="AL26" i="3"/>
  <c r="AP26" i="3"/>
  <c r="AT26" i="3"/>
  <c r="AX26" i="3"/>
  <c r="BB26" i="3"/>
  <c r="BF26" i="3"/>
  <c r="F25" i="3"/>
  <c r="J25" i="3"/>
  <c r="I24" i="3"/>
  <c r="M24" i="3"/>
  <c r="Q24" i="3"/>
  <c r="U24" i="3"/>
  <c r="Y24" i="3"/>
  <c r="AC24" i="3"/>
  <c r="AG24" i="3"/>
  <c r="AK24" i="3"/>
  <c r="AO24" i="3"/>
  <c r="AS24" i="3"/>
  <c r="AW24" i="3"/>
  <c r="BA24" i="3"/>
  <c r="BE24" i="3"/>
  <c r="H24" i="3"/>
  <c r="L24" i="3"/>
  <c r="P24" i="3"/>
  <c r="T24" i="3"/>
  <c r="X24" i="3"/>
  <c r="AB24" i="3"/>
  <c r="AF24" i="3"/>
  <c r="AJ24" i="3"/>
  <c r="AN24" i="3"/>
  <c r="AR24" i="3"/>
  <c r="AV24" i="3"/>
  <c r="AZ24" i="3"/>
  <c r="BD24" i="3"/>
  <c r="BH24" i="3"/>
  <c r="G24" i="3"/>
  <c r="K24" i="3"/>
  <c r="O24" i="3"/>
  <c r="S24" i="3"/>
  <c r="W24" i="3"/>
  <c r="AA24" i="3"/>
  <c r="AE24" i="3"/>
  <c r="AI24" i="3"/>
  <c r="AM24" i="3"/>
  <c r="AQ24" i="3"/>
  <c r="AU24" i="3"/>
  <c r="AY24" i="3"/>
  <c r="BC24" i="3"/>
  <c r="BG24" i="3"/>
  <c r="F24" i="3"/>
  <c r="J24" i="3"/>
  <c r="N24" i="3"/>
  <c r="R24" i="3"/>
  <c r="V24" i="3"/>
  <c r="Z24" i="3"/>
  <c r="AD24" i="3"/>
  <c r="AH24" i="3"/>
  <c r="AL24" i="3"/>
  <c r="AP24" i="3"/>
  <c r="AT24" i="3"/>
  <c r="AX24" i="3"/>
  <c r="BB24" i="3"/>
  <c r="BF24" i="3"/>
  <c r="E24" i="3"/>
  <c r="C24" i="3"/>
  <c r="B24" i="3"/>
  <c r="D24" i="3"/>
  <c r="D40" i="3"/>
  <c r="C40" i="3"/>
  <c r="B40" i="3"/>
  <c r="D38" i="3"/>
  <c r="C38" i="3"/>
  <c r="B38" i="3"/>
  <c r="D34" i="3"/>
  <c r="C34" i="3"/>
  <c r="B34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C30" i="1"/>
  <c r="N25" i="3"/>
  <c r="R25" i="3"/>
  <c r="V25" i="3"/>
  <c r="Z25" i="3"/>
  <c r="AD25" i="3"/>
  <c r="AH25" i="3"/>
  <c r="AL25" i="3"/>
  <c r="AP25" i="3"/>
  <c r="AT25" i="3"/>
  <c r="AX25" i="3"/>
  <c r="BB25" i="3"/>
  <c r="BF25" i="3"/>
  <c r="K25" i="3"/>
  <c r="O25" i="3"/>
  <c r="S25" i="3"/>
  <c r="W25" i="3"/>
  <c r="AA25" i="3"/>
  <c r="AE25" i="3"/>
  <c r="AI25" i="3"/>
  <c r="AM25" i="3"/>
  <c r="AQ25" i="3"/>
  <c r="AU25" i="3"/>
  <c r="AY25" i="3"/>
  <c r="BC25" i="3"/>
  <c r="BG25" i="3"/>
  <c r="S30" i="1"/>
  <c r="BH24" i="1"/>
  <c r="BD24" i="1"/>
  <c r="AZ24" i="1"/>
  <c r="AV24" i="1"/>
  <c r="AR24" i="1"/>
  <c r="AN24" i="1"/>
  <c r="AJ24" i="1"/>
  <c r="AF24" i="1"/>
  <c r="AB24" i="1"/>
  <c r="X24" i="1"/>
  <c r="T24" i="1"/>
  <c r="T30" i="1"/>
  <c r="P24" i="1"/>
  <c r="L24" i="1"/>
  <c r="L30" i="1"/>
  <c r="BH30" i="1"/>
  <c r="BH34" i="1"/>
  <c r="BG30" i="1"/>
  <c r="BF30" i="1"/>
  <c r="BF34" i="1"/>
  <c r="BE30" i="1"/>
  <c r="BD30" i="1"/>
  <c r="BD34" i="1"/>
  <c r="BC30" i="1"/>
  <c r="BB30" i="1"/>
  <c r="BA30" i="1"/>
  <c r="AZ30" i="1"/>
  <c r="AZ34" i="1"/>
  <c r="AY30" i="1"/>
  <c r="AX30" i="1"/>
  <c r="AW30" i="1"/>
  <c r="AV30" i="1"/>
  <c r="AV34" i="1"/>
  <c r="AU30" i="1"/>
  <c r="AT30" i="1"/>
  <c r="AS30" i="1"/>
  <c r="AR30" i="1"/>
  <c r="AR34" i="1"/>
  <c r="AQ30" i="1"/>
  <c r="AP30" i="1"/>
  <c r="AO30" i="1"/>
  <c r="AN30" i="1"/>
  <c r="AN34" i="1"/>
  <c r="AM30" i="1"/>
  <c r="AL30" i="1"/>
  <c r="AK30" i="1"/>
  <c r="AJ30" i="1"/>
  <c r="AJ34" i="1"/>
  <c r="AI30" i="1"/>
  <c r="AH30" i="1"/>
  <c r="AG30" i="1"/>
  <c r="AF30" i="1"/>
  <c r="AF34" i="1"/>
  <c r="AE30" i="1"/>
  <c r="AD30" i="1"/>
  <c r="AC30" i="1"/>
  <c r="AB30" i="1"/>
  <c r="AB34" i="1"/>
  <c r="AA30" i="1"/>
  <c r="Z30" i="1"/>
  <c r="Y30" i="1"/>
  <c r="X30" i="1"/>
  <c r="X34" i="1"/>
  <c r="W30" i="1"/>
  <c r="V30" i="1"/>
  <c r="U30" i="1"/>
  <c r="R30" i="1"/>
  <c r="Q30" i="1"/>
  <c r="P30" i="1"/>
  <c r="O30" i="1"/>
  <c r="N30" i="1"/>
  <c r="M30" i="1"/>
  <c r="K30" i="1"/>
  <c r="J30" i="1"/>
  <c r="I30" i="1"/>
  <c r="H30" i="1"/>
  <c r="G30" i="1"/>
  <c r="F30" i="1"/>
  <c r="E30" i="1"/>
  <c r="D30" i="1"/>
  <c r="B30" i="1"/>
  <c r="BH12" i="1"/>
  <c r="BG12" i="1"/>
  <c r="BG34" i="1"/>
  <c r="BF12" i="1"/>
  <c r="BE12" i="1"/>
  <c r="BD12" i="1"/>
  <c r="BC12" i="1"/>
  <c r="BC34" i="1"/>
  <c r="BB12" i="1"/>
  <c r="BB34" i="1"/>
  <c r="BA12" i="1"/>
  <c r="AZ12" i="1"/>
  <c r="AY12" i="1"/>
  <c r="AY34" i="1"/>
  <c r="AX12" i="1"/>
  <c r="AX34" i="1"/>
  <c r="AW12" i="1"/>
  <c r="AV12" i="1"/>
  <c r="AU12" i="1"/>
  <c r="AU34" i="1"/>
  <c r="AT12" i="1"/>
  <c r="AT34" i="1"/>
  <c r="AS12" i="1"/>
  <c r="AR12" i="1"/>
  <c r="AQ12" i="1"/>
  <c r="AQ34" i="1"/>
  <c r="AP12" i="1"/>
  <c r="AP34" i="1"/>
  <c r="AO12" i="1"/>
  <c r="AN12" i="1"/>
  <c r="AM12" i="1"/>
  <c r="AM34" i="1"/>
  <c r="AL12" i="1"/>
  <c r="AL34" i="1"/>
  <c r="AK12" i="1"/>
  <c r="AJ12" i="1"/>
  <c r="AI12" i="1"/>
  <c r="AI34" i="1"/>
  <c r="AH12" i="1"/>
  <c r="AH34" i="1"/>
  <c r="AG12" i="1"/>
  <c r="AF12" i="1"/>
  <c r="AE12" i="1"/>
  <c r="AE34" i="1"/>
  <c r="AD12" i="1"/>
  <c r="AD34" i="1"/>
  <c r="AC12" i="1"/>
  <c r="AB12" i="1"/>
  <c r="AA12" i="1"/>
  <c r="AA34" i="1"/>
  <c r="Z12" i="1"/>
  <c r="Z34" i="1"/>
  <c r="Y12" i="1"/>
  <c r="X12" i="1"/>
  <c r="W12" i="1"/>
  <c r="W34" i="1"/>
  <c r="V12" i="1"/>
  <c r="V34" i="1"/>
  <c r="U12" i="1"/>
  <c r="T12" i="1"/>
  <c r="S12" i="1"/>
  <c r="R12" i="1"/>
  <c r="Q12" i="1"/>
  <c r="Q34" i="1"/>
  <c r="P12" i="1"/>
  <c r="O12" i="1"/>
  <c r="O34" i="1"/>
  <c r="N12" i="1"/>
  <c r="M12" i="1"/>
  <c r="M34" i="1"/>
  <c r="L12" i="1"/>
  <c r="K12" i="1"/>
  <c r="K34" i="1"/>
  <c r="J12" i="1"/>
  <c r="I12" i="1"/>
  <c r="H12" i="1"/>
  <c r="H34" i="1"/>
  <c r="G12" i="1"/>
  <c r="G34" i="1"/>
  <c r="F12" i="1"/>
  <c r="E12" i="1"/>
  <c r="D12" i="1"/>
  <c r="D34" i="1"/>
  <c r="C12" i="1"/>
  <c r="C34" i="1"/>
  <c r="B12" i="1"/>
  <c r="E34" i="1"/>
  <c r="I34" i="1"/>
  <c r="U34" i="1"/>
  <c r="Y34" i="1"/>
  <c r="AC34" i="1"/>
  <c r="AG34" i="1"/>
  <c r="AK34" i="1"/>
  <c r="AO34" i="1"/>
  <c r="AW34" i="1"/>
  <c r="BA34" i="1"/>
  <c r="BE34" i="1"/>
  <c r="F34" i="1"/>
  <c r="J34" i="1"/>
  <c r="N34" i="1"/>
  <c r="R34" i="1"/>
  <c r="B34" i="1"/>
  <c r="B38" i="1"/>
  <c r="C37" i="1"/>
  <c r="C38" i="1"/>
  <c r="D37" i="1"/>
  <c r="D38" i="1"/>
  <c r="E37" i="1"/>
  <c r="E38" i="1"/>
  <c r="F37" i="1"/>
  <c r="F38" i="1"/>
  <c r="G37" i="1"/>
  <c r="G38" i="1"/>
  <c r="H37" i="1"/>
  <c r="H38" i="1"/>
  <c r="I37" i="1"/>
  <c r="I38" i="1"/>
  <c r="J37" i="1"/>
  <c r="J38" i="1"/>
  <c r="K37" i="1"/>
  <c r="K38" i="1"/>
  <c r="L37" i="1"/>
  <c r="L38" i="1"/>
  <c r="M37" i="1"/>
  <c r="M38" i="1"/>
  <c r="N37" i="1"/>
  <c r="N38" i="1"/>
  <c r="O37" i="1"/>
  <c r="O38" i="1"/>
  <c r="P37" i="1"/>
  <c r="P38" i="1"/>
  <c r="Q37" i="1"/>
  <c r="Q38" i="1"/>
  <c r="R37" i="1"/>
  <c r="R38" i="1"/>
  <c r="S37" i="1"/>
  <c r="S34" i="1"/>
  <c r="S38" i="1"/>
  <c r="T37" i="1"/>
  <c r="T38" i="1"/>
  <c r="U37" i="1"/>
  <c r="U38" i="1"/>
  <c r="V37" i="1"/>
  <c r="V38" i="1"/>
  <c r="W37" i="1"/>
  <c r="W38" i="1"/>
  <c r="X37" i="1"/>
  <c r="X38" i="1"/>
  <c r="Y37" i="1"/>
  <c r="Y38" i="1"/>
  <c r="Z37" i="1"/>
  <c r="Z38" i="1"/>
  <c r="AA37" i="1"/>
  <c r="AA38" i="1"/>
  <c r="AB37" i="1"/>
  <c r="AB38" i="1"/>
  <c r="AC37" i="1"/>
  <c r="AC38" i="1"/>
  <c r="AD37" i="1"/>
  <c r="AD38" i="1"/>
  <c r="AE37" i="1"/>
  <c r="AE38" i="1"/>
  <c r="AF37" i="1"/>
  <c r="AF38" i="1"/>
  <c r="AG37" i="1"/>
  <c r="AG38" i="1"/>
  <c r="AH37" i="1"/>
  <c r="AH38" i="1"/>
  <c r="AI37" i="1"/>
  <c r="AI38" i="1"/>
  <c r="AJ37" i="1"/>
  <c r="AJ38" i="1"/>
  <c r="AK37" i="1"/>
  <c r="AK38" i="1"/>
  <c r="AL37" i="1"/>
  <c r="AL38" i="1"/>
  <c r="AM37" i="1"/>
  <c r="AM38" i="1"/>
  <c r="AN37" i="1"/>
  <c r="AN38" i="1"/>
  <c r="AO37" i="1"/>
  <c r="AO38" i="1"/>
  <c r="AP37" i="1"/>
  <c r="AP38" i="1"/>
  <c r="AQ37" i="1"/>
  <c r="AQ38" i="1"/>
  <c r="AR37" i="1"/>
  <c r="AR38" i="1"/>
  <c r="AS37" i="1"/>
  <c r="AS34" i="1"/>
  <c r="AS38" i="1"/>
  <c r="AT37" i="1"/>
  <c r="AT38" i="1"/>
  <c r="AU37" i="1"/>
  <c r="AU38" i="1"/>
  <c r="AV37" i="1"/>
  <c r="AV38" i="1"/>
  <c r="AW37" i="1"/>
  <c r="AW38" i="1"/>
  <c r="AX37" i="1"/>
  <c r="AX38" i="1"/>
  <c r="AY37" i="1"/>
  <c r="AY38" i="1"/>
  <c r="AZ37" i="1"/>
  <c r="AZ38" i="1"/>
  <c r="BA37" i="1"/>
  <c r="BA38" i="1"/>
  <c r="BB37" i="1"/>
  <c r="BB38" i="1"/>
  <c r="BC37" i="1"/>
  <c r="BC38" i="1"/>
  <c r="BD37" i="1"/>
  <c r="BD38" i="1"/>
  <c r="BE37" i="1"/>
  <c r="BE38" i="1"/>
  <c r="BF37" i="1"/>
  <c r="BF38" i="1"/>
  <c r="BG37" i="1"/>
  <c r="BG38" i="1"/>
  <c r="BH37" i="1"/>
  <c r="BH38" i="1"/>
  <c r="P34" i="1"/>
  <c r="L34" i="1"/>
  <c r="T34" i="1"/>
</calcChain>
</file>

<file path=xl/sharedStrings.xml><?xml version="1.0" encoding="utf-8"?>
<sst xmlns="http://schemas.openxmlformats.org/spreadsheetml/2006/main" count="252" uniqueCount="165">
  <si>
    <t>MONTY ACCOUNTING</t>
  </si>
  <si>
    <t>SO YOU WANT TO OPEN A RESTAURANT</t>
  </si>
  <si>
    <t>CASH FLOW EXPLAINED</t>
  </si>
  <si>
    <t>Week -6</t>
  </si>
  <si>
    <t>Week -5</t>
  </si>
  <si>
    <t>Week -4</t>
  </si>
  <si>
    <t>Week -3</t>
  </si>
  <si>
    <t>Week -2</t>
  </si>
  <si>
    <t>Week -1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</si>
  <si>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</si>
  <si>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</si>
  <si>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</si>
  <si>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</si>
  <si>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</si>
  <si>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</si>
  <si>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</si>
  <si>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</si>
  <si>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</si>
  <si>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</si>
  <si>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</si>
  <si>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</si>
  <si>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</si>
  <si>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</si>
  <si>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</si>
  <si>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</si>
  <si>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</si>
  <si>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</si>
  <si>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</si>
  <si>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</si>
  <si>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</si>
  <si>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</si>
  <si>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</si>
  <si>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</si>
  <si>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</si>
  <si>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</si>
  <si>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</si>
  <si>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</si>
  <si>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</si>
  <si>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</si>
  <si>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</si>
  <si>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</si>
  <si>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</si>
  <si>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</si>
  <si>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</si>
  <si>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</si>
  <si>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</si>
  <si>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</si>
  <si>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</si>
  <si>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</si>
  <si>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</si>
  <si>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</si>
  <si>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</si>
  <si>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</si>
  <si>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</si>
  <si>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</si>
  <si>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</si>
  <si>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</si>
  <si>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</si>
  <si>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</si>
  <si>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</si>
  <si>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</si>
  <si>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</si>
  <si>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Money in</t>
  </si>
  <si>
    <t>Shop sales</t>
  </si>
  <si>
    <t>Delivery sales</t>
  </si>
  <si>
    <t>Funding</t>
  </si>
  <si>
    <t>Money in Total</t>
  </si>
  <si>
    <t>Money out</t>
  </si>
  <si>
    <t>Opening costs</t>
  </si>
  <si>
    <t>Overheads</t>
  </si>
  <si>
    <t>Food &amp; drink costs</t>
  </si>
  <si>
    <t>Staff costs</t>
  </si>
  <si>
    <t>PAYE / NIC / Pension</t>
  </si>
  <si>
    <t>VAT</t>
  </si>
  <si>
    <t>Money out total</t>
  </si>
  <si>
    <t>Movement</t>
  </si>
  <si>
    <t>Opening bal</t>
  </si>
  <si>
    <t>Closing bal</t>
  </si>
  <si>
    <t>Loans</t>
  </si>
  <si>
    <t>Owners funds</t>
  </si>
  <si>
    <t>Shares sold</t>
  </si>
  <si>
    <t>Loan1</t>
  </si>
  <si>
    <t>Loan2</t>
  </si>
  <si>
    <t>Loan3</t>
  </si>
  <si>
    <t>Loan4</t>
  </si>
  <si>
    <t>Total money in</t>
  </si>
  <si>
    <t>Hire purchase 1</t>
  </si>
  <si>
    <t>Hire purchase 2</t>
  </si>
  <si>
    <t>Hire purchase 3</t>
  </si>
  <si>
    <t>Total money out</t>
  </si>
  <si>
    <t>FUNDING</t>
  </si>
  <si>
    <t>HP CALCULATOR</t>
  </si>
  <si>
    <t>HP1</t>
  </si>
  <si>
    <t>HP2</t>
  </si>
  <si>
    <t>HP3</t>
  </si>
  <si>
    <t>Asset value</t>
  </si>
  <si>
    <t xml:space="preserve">Deposit paid </t>
  </si>
  <si>
    <t>Amount finance</t>
  </si>
  <si>
    <t>Annual interest</t>
  </si>
  <si>
    <t>Week of first repayment</t>
  </si>
  <si>
    <t>No of monthly repayments</t>
  </si>
  <si>
    <t>Monthly payments</t>
  </si>
  <si>
    <t>Total interest</t>
  </si>
  <si>
    <t>Site premium</t>
  </si>
  <si>
    <t>Rent deposit</t>
  </si>
  <si>
    <t>Stamp duty</t>
  </si>
  <si>
    <t>OPENING OPENING COSTS</t>
  </si>
  <si>
    <t>Site acquisition costs</t>
  </si>
  <si>
    <t>Stamp duty calculator</t>
  </si>
  <si>
    <t>Annual rent</t>
  </si>
  <si>
    <t>Length of lease</t>
  </si>
  <si>
    <t>NPV</t>
  </si>
  <si>
    <t>SDLT</t>
  </si>
  <si>
    <t>For a more accurate view - please use the HMRC Calculator</t>
  </si>
  <si>
    <t>https://www.tax.service.gov.uk/calculate-stamp-duty-land-tax/#/intro</t>
  </si>
  <si>
    <t>Premium</t>
  </si>
  <si>
    <t>FIT OUT</t>
  </si>
  <si>
    <t>Integral fittings</t>
  </si>
  <si>
    <t>Electricals</t>
  </si>
  <si>
    <t>Data cables</t>
  </si>
  <si>
    <t>Lighting</t>
  </si>
  <si>
    <t>Air con</t>
  </si>
  <si>
    <t>Plumbing</t>
  </si>
  <si>
    <t>Kitchen</t>
  </si>
  <si>
    <t>Fryer</t>
  </si>
  <si>
    <t>Fridge</t>
  </si>
  <si>
    <t>Grill</t>
  </si>
  <si>
    <t>Oven</t>
  </si>
  <si>
    <t>Make table</t>
  </si>
  <si>
    <t>Units/tops/pass</t>
  </si>
  <si>
    <t>Fabrication / install</t>
  </si>
  <si>
    <t>Qty</t>
  </si>
  <si>
    <t>Amount</t>
  </si>
  <si>
    <t>To pay</t>
  </si>
  <si>
    <t>Check</t>
  </si>
  <si>
    <t>check column must be £nil</t>
  </si>
  <si>
    <t>Bar</t>
  </si>
  <si>
    <t>Under counter fridge</t>
  </si>
  <si>
    <t>Glass washer</t>
  </si>
  <si>
    <t>Coffee Machine</t>
  </si>
  <si>
    <t>EPOS</t>
  </si>
  <si>
    <t>Laptop</t>
  </si>
  <si>
    <t>FOH</t>
  </si>
  <si>
    <t>Tables &amp; chairs</t>
  </si>
  <si>
    <t>Waiter stations</t>
  </si>
  <si>
    <t>Flooring</t>
  </si>
  <si>
    <t>Decoration</t>
  </si>
  <si>
    <t>Building</t>
  </si>
  <si>
    <t>Plants</t>
  </si>
  <si>
    <t>Design</t>
  </si>
  <si>
    <t>Professional fees</t>
  </si>
  <si>
    <t>Architect</t>
  </si>
  <si>
    <t>Project management</t>
  </si>
  <si>
    <t>Health and Safety</t>
  </si>
  <si>
    <t>IT &amp; OFFICE</t>
  </si>
  <si>
    <t>Safe</t>
  </si>
  <si>
    <t>Other furnishing</t>
  </si>
  <si>
    <t>Other</t>
  </si>
  <si>
    <t>Fire Alarm</t>
  </si>
  <si>
    <t>Fire extinguishers</t>
  </si>
  <si>
    <t>TOTAL</t>
  </si>
  <si>
    <t>Legal fees (incl VAT)</t>
  </si>
  <si>
    <t>Agents fees (Incl VAT)</t>
  </si>
  <si>
    <t>This sheet does not have everything you need - add and delete lines as needed</t>
  </si>
  <si>
    <t>Note: VAT included in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</si>
</sst>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\(#,##0\);\ \ \-"/>
    <numFmt numFmtId="165" formatCode="_-* #,##0.0_-;\-* #,##0.0_-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1" fillId="0" borderId="0" xfId="0" applyFont="1" applyAlignment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164" fontId="1" fillId="3" borderId="0" xfId="0" applyNumberFormat="1" applyFont="1" applyFill="1" applyAlignment="1">
      <alignment horizontal="right" wrapText="1"/>
    </xf>
    <xf numFmtId="0" fontId="1" fillId="4" borderId="0" xfId="0" applyFont="1" applyFill="1" applyAlignment="1">
      <alignment wrapText="1"/>
    </xf>
    <xf numFmtId="0" fontId="4" fillId="0" borderId="0" xfId="0" applyFont="1"/>
    <xf numFmtId="164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9" fontId="2" fillId="0" borderId="1" xfId="2" applyFont="1" applyBorder="1" applyAlignment="1">
      <alignment horizontal="right" wrapText="1"/>
    </xf>
    <xf numFmtId="166" fontId="2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166" fontId="5" fillId="0" borderId="0" xfId="1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9" fontId="1" fillId="5" borderId="1" xfId="2" applyFont="1" applyFill="1" applyBorder="1" applyAlignment="1">
      <alignment wrapText="1"/>
    </xf>
    <xf numFmtId="165" fontId="1" fillId="5" borderId="1" xfId="1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2" fillId="0" borderId="0" xfId="0" applyFont="1"/>
    <xf numFmtId="0" fontId="2" fillId="6" borderId="0" xfId="0" applyFont="1" applyFill="1" applyAlignment="1">
      <alignment wrapText="1"/>
    </xf>
    <xf numFmtId="0" fontId="1" fillId="6" borderId="0" xfId="0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0" fontId="1" fillId="5" borderId="0" xfId="0" applyFont="1" applyFill="1" applyAlignment="1">
      <alignment horizontal="right" wrapText="1"/>
    </xf>
    <xf numFmtId="0" fontId="1" fillId="7" borderId="1" xfId="0" applyFont="1" applyFill="1" applyBorder="1"/>
    <xf numFmtId="0" fontId="2" fillId="7" borderId="1" xfId="0" applyFont="1" applyFill="1" applyBorder="1"/>
    <xf numFmtId="0" fontId="2" fillId="0" borderId="1" xfId="0" applyFont="1" applyBorder="1"/>
    <xf numFmtId="43" fontId="2" fillId="0" borderId="1" xfId="1" applyFont="1" applyBorder="1"/>
    <xf numFmtId="43" fontId="1" fillId="7" borderId="1" xfId="1" applyFont="1" applyFill="1" applyBorder="1"/>
    <xf numFmtId="43" fontId="2" fillId="7" borderId="1" xfId="1" applyFont="1" applyFill="1" applyBorder="1"/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9" fillId="8" borderId="0" xfId="0" applyFont="1" applyFill="1"/>
    <xf numFmtId="43" fontId="9" fillId="8" borderId="0" xfId="1" applyFont="1" applyFill="1"/>
    <xf numFmtId="0" fontId="2" fillId="9" borderId="0" xfId="0" applyFont="1" applyFill="1" applyAlignment="1">
      <alignment wrapText="1"/>
    </xf>
    <xf numFmtId="0" fontId="0" fillId="9" borderId="0" xfId="0" applyFill="1"/>
    <xf numFmtId="0" fontId="1" fillId="9" borderId="0" xfId="0" applyFont="1" applyFill="1" applyAlignment="1">
      <alignment horizontal="right" wrapText="1"/>
    </xf>
    <xf numFmtId="0" fontId="4" fillId="9" borderId="0" xfId="0" applyFont="1" applyFill="1"/>
    <xf numFmtId="43" fontId="4" fillId="9" borderId="0" xfId="1" applyFont="1" applyFill="1"/>
    <xf numFmtId="164" fontId="4" fillId="9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2438-93D3-45C5-B461-33945C1E0143}">
  <dimension ref="A1:XFD102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4.4" x14ac:dyDescent="0.3"/>
  <cols>
    <col min="1" max="1" width="26.44140625" customWidth="1"/>
  </cols>
  <sheetData>
    <row r="1" spans="1:60 16384:16384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 16384:16384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 16384:16384" x14ac:dyDescent="0.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 16384:1638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 16384:16384" x14ac:dyDescent="0.3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</row>
    <row r="6" spans="1:60 16384:1638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 16384:16384" x14ac:dyDescent="0.3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 16384:16384" x14ac:dyDescent="0.3">
      <c r="A8" s="2" t="s">
        <v>63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5000</v>
      </c>
      <c r="J8" s="8">
        <v>8000</v>
      </c>
      <c r="K8" s="8">
        <v>9000</v>
      </c>
      <c r="L8" s="8">
        <v>9000</v>
      </c>
      <c r="M8" s="8">
        <v>10000</v>
      </c>
      <c r="N8" s="8">
        <v>10000</v>
      </c>
      <c r="O8" s="8">
        <v>11000</v>
      </c>
      <c r="P8" s="8">
        <v>11000</v>
      </c>
      <c r="Q8" s="8">
        <v>11500</v>
      </c>
      <c r="R8" s="8">
        <v>11500</v>
      </c>
      <c r="S8" s="8">
        <v>11500</v>
      </c>
      <c r="T8" s="8">
        <v>11500</v>
      </c>
      <c r="U8" s="8">
        <v>11500</v>
      </c>
      <c r="V8" s="8">
        <v>11500</v>
      </c>
      <c r="W8" s="8">
        <v>11500</v>
      </c>
      <c r="X8" s="8">
        <v>11500</v>
      </c>
      <c r="Y8" s="8">
        <v>11500</v>
      </c>
      <c r="Z8" s="8">
        <v>11500</v>
      </c>
      <c r="AA8" s="8">
        <v>12000</v>
      </c>
      <c r="AB8" s="8">
        <v>12000</v>
      </c>
      <c r="AC8" s="8">
        <v>12000</v>
      </c>
      <c r="AD8" s="8">
        <v>12000</v>
      </c>
      <c r="AE8" s="8">
        <v>12000</v>
      </c>
      <c r="AF8" s="8">
        <v>12000</v>
      </c>
      <c r="AG8" s="8">
        <v>12000</v>
      </c>
      <c r="AH8" s="8">
        <v>12000</v>
      </c>
      <c r="AI8" s="8">
        <v>11000</v>
      </c>
      <c r="AJ8" s="8">
        <v>11000</v>
      </c>
      <c r="AK8" s="8">
        <v>12000</v>
      </c>
      <c r="AL8" s="8">
        <v>12000</v>
      </c>
      <c r="AM8" s="8">
        <v>12000</v>
      </c>
      <c r="AN8" s="8">
        <v>12000</v>
      </c>
      <c r="AO8" s="8">
        <v>12000</v>
      </c>
      <c r="AP8" s="8">
        <v>12000</v>
      </c>
      <c r="AQ8" s="8">
        <v>12000</v>
      </c>
      <c r="AR8" s="8">
        <v>11000</v>
      </c>
      <c r="AS8" s="8">
        <v>10000</v>
      </c>
      <c r="AT8" s="8">
        <v>12000</v>
      </c>
      <c r="AU8" s="8">
        <v>12000</v>
      </c>
      <c r="AV8" s="8">
        <v>12000</v>
      </c>
      <c r="AW8" s="8">
        <v>12000</v>
      </c>
      <c r="AX8" s="8">
        <v>12000</v>
      </c>
      <c r="AY8" s="8">
        <v>12000</v>
      </c>
      <c r="AZ8" s="8">
        <v>12000</v>
      </c>
      <c r="BA8" s="8">
        <v>12000</v>
      </c>
      <c r="BB8" s="8">
        <v>12000</v>
      </c>
      <c r="BC8" s="8">
        <v>12000</v>
      </c>
      <c r="BD8" s="8">
        <v>12000</v>
      </c>
      <c r="BE8" s="8">
        <v>12000</v>
      </c>
      <c r="BF8" s="8">
        <v>12000</v>
      </c>
      <c r="BG8" s="8">
        <v>12000</v>
      </c>
      <c r="BH8" s="8">
        <v>12000</v>
      </c>
    </row>
    <row r="9" spans="1:60 16384:16384" x14ac:dyDescent="0.3">
      <c r="A9" s="2" t="s">
        <v>64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1000</v>
      </c>
      <c r="L9" s="8">
        <v>1000</v>
      </c>
      <c r="M9" s="8">
        <v>1000</v>
      </c>
      <c r="N9" s="8">
        <v>1000</v>
      </c>
      <c r="O9" s="8">
        <v>1000</v>
      </c>
      <c r="P9" s="8">
        <v>1000</v>
      </c>
      <c r="Q9" s="8">
        <v>1000</v>
      </c>
      <c r="R9" s="8">
        <v>1000</v>
      </c>
      <c r="S9" s="8">
        <v>1000</v>
      </c>
      <c r="T9" s="8">
        <v>1000</v>
      </c>
      <c r="U9" s="8">
        <v>1000</v>
      </c>
      <c r="V9" s="8">
        <v>1000</v>
      </c>
      <c r="W9" s="8">
        <v>1000</v>
      </c>
      <c r="X9" s="8">
        <v>1000</v>
      </c>
      <c r="Y9" s="8">
        <v>1000</v>
      </c>
      <c r="Z9" s="8">
        <v>1000</v>
      </c>
      <c r="AA9" s="8">
        <v>1000</v>
      </c>
      <c r="AB9" s="8">
        <v>1000</v>
      </c>
      <c r="AC9" s="8">
        <v>1000</v>
      </c>
      <c r="AD9" s="8">
        <v>1000</v>
      </c>
      <c r="AE9" s="8">
        <v>1000</v>
      </c>
      <c r="AF9" s="8">
        <v>1000</v>
      </c>
      <c r="AG9" s="8">
        <v>1000</v>
      </c>
      <c r="AH9" s="8">
        <v>1000</v>
      </c>
      <c r="AI9" s="8">
        <v>1000</v>
      </c>
      <c r="AJ9" s="8">
        <v>1000</v>
      </c>
      <c r="AK9" s="8">
        <v>1000</v>
      </c>
      <c r="AL9" s="8">
        <v>1000</v>
      </c>
      <c r="AM9" s="8">
        <v>1000</v>
      </c>
      <c r="AN9" s="8">
        <v>1000</v>
      </c>
      <c r="AO9" s="8">
        <v>1000</v>
      </c>
      <c r="AP9" s="8">
        <v>1000</v>
      </c>
      <c r="AQ9" s="8">
        <v>1000</v>
      </c>
      <c r="AR9" s="8">
        <v>1000</v>
      </c>
      <c r="AS9" s="8">
        <v>1000</v>
      </c>
      <c r="AT9" s="8">
        <v>1000</v>
      </c>
      <c r="AU9" s="8">
        <v>1000</v>
      </c>
      <c r="AV9" s="8">
        <v>1000</v>
      </c>
      <c r="AW9" s="8">
        <v>1000</v>
      </c>
      <c r="AX9" s="8">
        <v>1000</v>
      </c>
      <c r="AY9" s="8">
        <v>1000</v>
      </c>
      <c r="AZ9" s="8">
        <v>1000</v>
      </c>
      <c r="BA9" s="8">
        <v>1000</v>
      </c>
      <c r="BB9" s="8">
        <v>1000</v>
      </c>
      <c r="BC9" s="8">
        <v>1000</v>
      </c>
      <c r="BD9" s="8">
        <v>1000</v>
      </c>
      <c r="BE9" s="8">
        <v>1000</v>
      </c>
      <c r="BF9" s="8">
        <v>1000</v>
      </c>
      <c r="BG9" s="8">
        <v>1000</v>
      </c>
      <c r="BH9" s="8">
        <v>1000</v>
      </c>
    </row>
    <row r="10" spans="1:60 16384:16384" x14ac:dyDescent="0.3">
      <c r="A10" s="2" t="s">
        <v>65</v>
      </c>
      <c r="B10" s="8">
        <f>Funding!B15</f>
        <v>140000</v>
      </c>
      <c r="C10" s="8">
        <f>Funding!C15</f>
        <v>0</v>
      </c>
      <c r="D10" s="8">
        <f>Funding!D15</f>
        <v>0</v>
      </c>
      <c r="E10" s="8">
        <f>Funding!E15</f>
        <v>0</v>
      </c>
      <c r="F10" s="8">
        <f>Funding!F15</f>
        <v>0</v>
      </c>
      <c r="G10" s="8">
        <f>Funding!G15</f>
        <v>0</v>
      </c>
      <c r="H10" s="8">
        <f>Funding!H15</f>
        <v>0</v>
      </c>
      <c r="I10" s="8">
        <f>Funding!I15</f>
        <v>0</v>
      </c>
      <c r="J10" s="8">
        <f>Funding!J15</f>
        <v>0</v>
      </c>
      <c r="K10" s="8">
        <f>Funding!K15</f>
        <v>0</v>
      </c>
      <c r="L10" s="8">
        <f>Funding!L15</f>
        <v>0</v>
      </c>
      <c r="M10" s="8">
        <f>Funding!M15</f>
        <v>0</v>
      </c>
      <c r="N10" s="8">
        <f>Funding!N15</f>
        <v>0</v>
      </c>
      <c r="O10" s="8">
        <f>Funding!O15</f>
        <v>0</v>
      </c>
      <c r="P10" s="8">
        <f>Funding!P15</f>
        <v>0</v>
      </c>
      <c r="Q10" s="8">
        <f>Funding!Q15</f>
        <v>0</v>
      </c>
      <c r="R10" s="8">
        <f>Funding!R15</f>
        <v>0</v>
      </c>
      <c r="S10" s="8">
        <f>Funding!S15</f>
        <v>0</v>
      </c>
      <c r="T10" s="8">
        <f>Funding!T15</f>
        <v>0</v>
      </c>
      <c r="U10" s="8">
        <f>Funding!U15</f>
        <v>0</v>
      </c>
      <c r="V10" s="8">
        <f>Funding!V15</f>
        <v>0</v>
      </c>
      <c r="W10" s="8">
        <f>Funding!W15</f>
        <v>0</v>
      </c>
      <c r="X10" s="8">
        <f>Funding!X15</f>
        <v>0</v>
      </c>
      <c r="Y10" s="8">
        <f>Funding!Y15</f>
        <v>0</v>
      </c>
      <c r="Z10" s="8">
        <f>Funding!Z15</f>
        <v>0</v>
      </c>
      <c r="AA10" s="8">
        <f>Funding!AA15</f>
        <v>0</v>
      </c>
      <c r="AB10" s="8">
        <f>Funding!AB15</f>
        <v>0</v>
      </c>
      <c r="AC10" s="8">
        <f>Funding!AC15</f>
        <v>0</v>
      </c>
      <c r="AD10" s="8">
        <f>Funding!AD15</f>
        <v>0</v>
      </c>
      <c r="AE10" s="8">
        <f>Funding!AE15</f>
        <v>0</v>
      </c>
      <c r="AF10" s="8">
        <f>Funding!AF15</f>
        <v>0</v>
      </c>
      <c r="AG10" s="8">
        <f>Funding!AG15</f>
        <v>0</v>
      </c>
      <c r="AH10" s="8">
        <f>Funding!AH15</f>
        <v>0</v>
      </c>
      <c r="AI10" s="8">
        <f>Funding!AI15</f>
        <v>0</v>
      </c>
      <c r="AJ10" s="8">
        <f>Funding!AJ15</f>
        <v>0</v>
      </c>
      <c r="AK10" s="8">
        <f>Funding!AK15</f>
        <v>0</v>
      </c>
      <c r="AL10" s="8">
        <f>Funding!AL15</f>
        <v>0</v>
      </c>
      <c r="AM10" s="8">
        <f>Funding!AM15</f>
        <v>0</v>
      </c>
      <c r="AN10" s="8">
        <f>Funding!AN15</f>
        <v>0</v>
      </c>
      <c r="AO10" s="8">
        <f>Funding!AO15</f>
        <v>0</v>
      </c>
      <c r="AP10" s="8">
        <f>Funding!AP15</f>
        <v>0</v>
      </c>
      <c r="AQ10" s="8">
        <f>Funding!AQ15</f>
        <v>0</v>
      </c>
      <c r="AR10" s="8">
        <f>Funding!AR15</f>
        <v>0</v>
      </c>
      <c r="AS10" s="8">
        <f>Funding!AS15</f>
        <v>0</v>
      </c>
      <c r="AT10" s="8">
        <f>Funding!AT15</f>
        <v>0</v>
      </c>
      <c r="AU10" s="8">
        <f>Funding!AU15</f>
        <v>0</v>
      </c>
      <c r="AV10" s="8">
        <f>Funding!AV15</f>
        <v>0</v>
      </c>
      <c r="AW10" s="8">
        <f>Funding!AW15</f>
        <v>0</v>
      </c>
      <c r="AX10" s="8">
        <f>Funding!AX15</f>
        <v>0</v>
      </c>
      <c r="AY10" s="8">
        <f>Funding!AY15</f>
        <v>0</v>
      </c>
      <c r="AZ10" s="8">
        <f>Funding!AZ15</f>
        <v>0</v>
      </c>
      <c r="BA10" s="8">
        <f>Funding!BA15</f>
        <v>0</v>
      </c>
      <c r="BB10" s="8">
        <f>Funding!BB15</f>
        <v>0</v>
      </c>
      <c r="BC10" s="8">
        <f>Funding!BC15</f>
        <v>0</v>
      </c>
      <c r="BD10" s="8">
        <f>Funding!BD15</f>
        <v>0</v>
      </c>
      <c r="BE10" s="8">
        <f>Funding!BE15</f>
        <v>0</v>
      </c>
      <c r="BF10" s="8">
        <f>Funding!BF15</f>
        <v>0</v>
      </c>
      <c r="BG10" s="8">
        <f>Funding!BG15</f>
        <v>0</v>
      </c>
      <c r="BH10" s="8">
        <f>Funding!BH15</f>
        <v>0</v>
      </c>
    </row>
    <row r="11" spans="1:60 16384:16384" x14ac:dyDescent="0.3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 16384:16384" x14ac:dyDescent="0.3">
      <c r="A12" s="6" t="s">
        <v>66</v>
      </c>
      <c r="B12" s="10">
        <f>SUM(B8:B10)</f>
        <v>140000</v>
      </c>
      <c r="C12" s="10">
        <f t="shared" ref="C12:BH12" si="0">SUM(C8:C10)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5000</v>
      </c>
      <c r="J12" s="10">
        <f t="shared" si="0"/>
        <v>8000</v>
      </c>
      <c r="K12" s="10">
        <f t="shared" si="0"/>
        <v>10000</v>
      </c>
      <c r="L12" s="10">
        <f t="shared" si="0"/>
        <v>10000</v>
      </c>
      <c r="M12" s="10">
        <f t="shared" si="0"/>
        <v>11000</v>
      </c>
      <c r="N12" s="10">
        <f t="shared" si="0"/>
        <v>11000</v>
      </c>
      <c r="O12" s="10">
        <f t="shared" si="0"/>
        <v>12000</v>
      </c>
      <c r="P12" s="10">
        <f t="shared" si="0"/>
        <v>12000</v>
      </c>
      <c r="Q12" s="10">
        <f t="shared" si="0"/>
        <v>12500</v>
      </c>
      <c r="R12" s="10">
        <f t="shared" si="0"/>
        <v>12500</v>
      </c>
      <c r="S12" s="10">
        <f t="shared" si="0"/>
        <v>12500</v>
      </c>
      <c r="T12" s="10">
        <f t="shared" si="0"/>
        <v>12500</v>
      </c>
      <c r="U12" s="10">
        <f t="shared" si="0"/>
        <v>12500</v>
      </c>
      <c r="V12" s="10">
        <f t="shared" si="0"/>
        <v>12500</v>
      </c>
      <c r="W12" s="10">
        <f t="shared" si="0"/>
        <v>12500</v>
      </c>
      <c r="X12" s="10">
        <f t="shared" si="0"/>
        <v>12500</v>
      </c>
      <c r="Y12" s="10">
        <f t="shared" si="0"/>
        <v>12500</v>
      </c>
      <c r="Z12" s="10">
        <f t="shared" si="0"/>
        <v>12500</v>
      </c>
      <c r="AA12" s="10">
        <f t="shared" si="0"/>
        <v>13000</v>
      </c>
      <c r="AB12" s="10">
        <f t="shared" si="0"/>
        <v>13000</v>
      </c>
      <c r="AC12" s="10">
        <f t="shared" si="0"/>
        <v>13000</v>
      </c>
      <c r="AD12" s="10">
        <f t="shared" si="0"/>
        <v>13000</v>
      </c>
      <c r="AE12" s="10">
        <f t="shared" si="0"/>
        <v>13000</v>
      </c>
      <c r="AF12" s="10">
        <f t="shared" si="0"/>
        <v>13000</v>
      </c>
      <c r="AG12" s="10">
        <f t="shared" si="0"/>
        <v>13000</v>
      </c>
      <c r="AH12" s="10">
        <f t="shared" si="0"/>
        <v>13000</v>
      </c>
      <c r="AI12" s="10">
        <f t="shared" si="0"/>
        <v>12000</v>
      </c>
      <c r="AJ12" s="10">
        <f t="shared" si="0"/>
        <v>12000</v>
      </c>
      <c r="AK12" s="10">
        <f t="shared" si="0"/>
        <v>13000</v>
      </c>
      <c r="AL12" s="10">
        <f t="shared" si="0"/>
        <v>13000</v>
      </c>
      <c r="AM12" s="10">
        <f t="shared" si="0"/>
        <v>13000</v>
      </c>
      <c r="AN12" s="10">
        <f t="shared" si="0"/>
        <v>13000</v>
      </c>
      <c r="AO12" s="10">
        <f t="shared" si="0"/>
        <v>13000</v>
      </c>
      <c r="AP12" s="10">
        <f t="shared" si="0"/>
        <v>13000</v>
      </c>
      <c r="AQ12" s="10">
        <f t="shared" si="0"/>
        <v>13000</v>
      </c>
      <c r="AR12" s="10">
        <f t="shared" si="0"/>
        <v>12000</v>
      </c>
      <c r="AS12" s="10">
        <f t="shared" si="0"/>
        <v>11000</v>
      </c>
      <c r="AT12" s="10">
        <f t="shared" si="0"/>
        <v>13000</v>
      </c>
      <c r="AU12" s="10">
        <f t="shared" si="0"/>
        <v>13000</v>
      </c>
      <c r="AV12" s="10">
        <f t="shared" si="0"/>
        <v>13000</v>
      </c>
      <c r="AW12" s="10">
        <f t="shared" si="0"/>
        <v>13000</v>
      </c>
      <c r="AX12" s="10">
        <f t="shared" si="0"/>
        <v>13000</v>
      </c>
      <c r="AY12" s="10">
        <f t="shared" si="0"/>
        <v>13000</v>
      </c>
      <c r="AZ12" s="10">
        <f t="shared" si="0"/>
        <v>13000</v>
      </c>
      <c r="BA12" s="10">
        <f t="shared" si="0"/>
        <v>13000</v>
      </c>
      <c r="BB12" s="10">
        <f t="shared" si="0"/>
        <v>13000</v>
      </c>
      <c r="BC12" s="10">
        <f t="shared" si="0"/>
        <v>13000</v>
      </c>
      <c r="BD12" s="10">
        <f t="shared" si="0"/>
        <v>13000</v>
      </c>
      <c r="BE12" s="10">
        <f t="shared" si="0"/>
        <v>13000</v>
      </c>
      <c r="BF12" s="10">
        <f t="shared" si="0"/>
        <v>13000</v>
      </c>
      <c r="BG12" s="10">
        <f t="shared" si="0"/>
        <v>13000</v>
      </c>
      <c r="BH12" s="10">
        <f t="shared" si="0"/>
        <v>13000</v>
      </c>
    </row>
    <row r="13" spans="1:60 16384:16384" x14ac:dyDescent="0.3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 16384:16384" x14ac:dyDescent="0.3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 16384:16384" x14ac:dyDescent="0.3">
      <c r="A15" s="1" t="s">
        <v>67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 16384:16384" x14ac:dyDescent="0.3">
      <c r="A16" s="2" t="s">
        <v>68</v>
      </c>
      <c r="B16" s="9">
        <f>-'Acquiring a site'!B15-'Site fit out'!G53</f>
        <v>-32000</v>
      </c>
      <c r="C16" s="9">
        <f>-'Acquiring a site'!C15-'Site fit out'!H53</f>
        <v>-29384.961320780909</v>
      </c>
      <c r="D16" s="9">
        <f>-'Acquiring a site'!D15-'Site fit out'!I53</f>
        <v>-13680</v>
      </c>
      <c r="E16" s="9">
        <f>-'Acquiring a site'!E15-'Site fit out'!J53</f>
        <v>-23200</v>
      </c>
      <c r="F16" s="9">
        <f>-'Acquiring a site'!F15-'Site fit out'!K53</f>
        <v>-5880</v>
      </c>
      <c r="G16" s="9">
        <f>-'Acquiring a site'!G15-'Site fit out'!L53</f>
        <v>-22280</v>
      </c>
      <c r="H16" s="9">
        <f>-'Acquiring a site'!H15-'Site fit out'!M53</f>
        <v>-2760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XFD16" s="9"/>
    </row>
    <row r="17" spans="1:60" x14ac:dyDescent="0.3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x14ac:dyDescent="0.3">
      <c r="A18" s="2" t="s">
        <v>69</v>
      </c>
      <c r="B18" s="9"/>
      <c r="C18" s="8">
        <v>-1000</v>
      </c>
      <c r="D18" s="8">
        <v>-1000</v>
      </c>
      <c r="E18" s="8">
        <v>-1000</v>
      </c>
      <c r="F18" s="8">
        <v>-1000</v>
      </c>
      <c r="G18" s="8">
        <v>-1000</v>
      </c>
      <c r="H18" s="8">
        <v>-1000</v>
      </c>
      <c r="I18" s="8">
        <v>-3000</v>
      </c>
      <c r="J18" s="8">
        <v>-3000</v>
      </c>
      <c r="K18" s="8">
        <v>-3000</v>
      </c>
      <c r="L18" s="8">
        <v>-3000</v>
      </c>
      <c r="M18" s="8">
        <v>-3000</v>
      </c>
      <c r="N18" s="8">
        <v>-3000</v>
      </c>
      <c r="O18" s="8">
        <v>-3000</v>
      </c>
      <c r="P18" s="8">
        <v>-3000</v>
      </c>
      <c r="Q18" s="8">
        <v>-3000</v>
      </c>
      <c r="R18" s="8">
        <v>-3000</v>
      </c>
      <c r="S18" s="8">
        <v>-3000</v>
      </c>
      <c r="T18" s="8">
        <v>-3000</v>
      </c>
      <c r="U18" s="8">
        <v>-3000</v>
      </c>
      <c r="V18" s="8">
        <v>-3000</v>
      </c>
      <c r="W18" s="8">
        <v>-3000</v>
      </c>
      <c r="X18" s="8">
        <v>-3000</v>
      </c>
      <c r="Y18" s="8">
        <v>-3000</v>
      </c>
      <c r="Z18" s="8">
        <v>-3000</v>
      </c>
      <c r="AA18" s="8">
        <v>-3000</v>
      </c>
      <c r="AB18" s="8">
        <v>-3000</v>
      </c>
      <c r="AC18" s="8">
        <v>-3000</v>
      </c>
      <c r="AD18" s="8">
        <v>-3000</v>
      </c>
      <c r="AE18" s="8">
        <v>-3000</v>
      </c>
      <c r="AF18" s="8">
        <v>-3000</v>
      </c>
      <c r="AG18" s="8">
        <v>-3000</v>
      </c>
      <c r="AH18" s="8">
        <v>-3000</v>
      </c>
      <c r="AI18" s="8">
        <v>-3000</v>
      </c>
      <c r="AJ18" s="8">
        <v>-3000</v>
      </c>
      <c r="AK18" s="8">
        <v>-3000</v>
      </c>
      <c r="AL18" s="8">
        <v>-3000</v>
      </c>
      <c r="AM18" s="8">
        <v>-3000</v>
      </c>
      <c r="AN18" s="8">
        <v>-3000</v>
      </c>
      <c r="AO18" s="8">
        <v>-3000</v>
      </c>
      <c r="AP18" s="8">
        <v>-3000</v>
      </c>
      <c r="AQ18" s="8">
        <v>-3000</v>
      </c>
      <c r="AR18" s="8">
        <v>-3000</v>
      </c>
      <c r="AS18" s="8">
        <v>-3000</v>
      </c>
      <c r="AT18" s="8">
        <v>-3000</v>
      </c>
      <c r="AU18" s="8">
        <v>-3000</v>
      </c>
      <c r="AV18" s="8">
        <v>-3000</v>
      </c>
      <c r="AW18" s="8">
        <v>-3000</v>
      </c>
      <c r="AX18" s="8">
        <v>-3000</v>
      </c>
      <c r="AY18" s="8">
        <v>-3000</v>
      </c>
      <c r="AZ18" s="8">
        <v>-3000</v>
      </c>
      <c r="BA18" s="8">
        <v>-3000</v>
      </c>
      <c r="BB18" s="8">
        <v>-3000</v>
      </c>
      <c r="BC18" s="8">
        <v>-3000</v>
      </c>
      <c r="BD18" s="8">
        <v>-3000</v>
      </c>
      <c r="BE18" s="8">
        <v>-3000</v>
      </c>
      <c r="BF18" s="8">
        <v>-3000</v>
      </c>
      <c r="BG18" s="8">
        <v>-3000</v>
      </c>
      <c r="BH18" s="8">
        <v>-3000</v>
      </c>
    </row>
    <row r="19" spans="1:60" x14ac:dyDescent="0.3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x14ac:dyDescent="0.3">
      <c r="A20" s="2" t="s">
        <v>70</v>
      </c>
      <c r="B20" s="9"/>
      <c r="C20" s="9"/>
      <c r="D20" s="9"/>
      <c r="E20" s="9"/>
      <c r="F20" s="9"/>
      <c r="G20" s="9"/>
      <c r="H20" s="8">
        <v>-2000</v>
      </c>
      <c r="I20" s="8">
        <v>-7000</v>
      </c>
      <c r="J20" s="8">
        <v>-3333</v>
      </c>
      <c r="K20" s="8">
        <v>-3750</v>
      </c>
      <c r="L20" s="8">
        <v>-4167</v>
      </c>
      <c r="M20" s="8">
        <v>-4583</v>
      </c>
      <c r="N20" s="8">
        <v>-5000</v>
      </c>
      <c r="O20" s="8">
        <v>-5000</v>
      </c>
      <c r="P20" s="8">
        <v>-5000</v>
      </c>
      <c r="Q20" s="8">
        <v>-4000</v>
      </c>
      <c r="R20" s="8">
        <v>-4000</v>
      </c>
      <c r="S20" s="8">
        <v>-4000</v>
      </c>
      <c r="T20" s="8">
        <v>-4000</v>
      </c>
      <c r="U20" s="8">
        <v>-4000</v>
      </c>
      <c r="V20" s="8">
        <v>-3500</v>
      </c>
      <c r="W20" s="8">
        <v>-3500</v>
      </c>
      <c r="X20" s="8">
        <v>-3500</v>
      </c>
      <c r="Y20" s="8">
        <v>-3500</v>
      </c>
      <c r="Z20" s="8">
        <v>-3500</v>
      </c>
      <c r="AA20" s="8">
        <v>-3500</v>
      </c>
      <c r="AB20" s="8">
        <v>-3500</v>
      </c>
      <c r="AC20" s="8">
        <v>-3500</v>
      </c>
      <c r="AD20" s="8">
        <v>-3500</v>
      </c>
      <c r="AE20" s="8">
        <v>-3500</v>
      </c>
      <c r="AF20" s="8">
        <v>-3500</v>
      </c>
      <c r="AG20" s="8">
        <v>-3500</v>
      </c>
      <c r="AH20" s="8">
        <v>-3500</v>
      </c>
      <c r="AI20" s="8">
        <v>-3500</v>
      </c>
      <c r="AJ20" s="8">
        <v>-3500</v>
      </c>
      <c r="AK20" s="8">
        <v>-3500</v>
      </c>
      <c r="AL20" s="8">
        <v>-3500</v>
      </c>
      <c r="AM20" s="8">
        <v>-3500</v>
      </c>
      <c r="AN20" s="8">
        <v>-3500</v>
      </c>
      <c r="AO20" s="8">
        <v>-3500</v>
      </c>
      <c r="AP20" s="8">
        <v>-3500</v>
      </c>
      <c r="AQ20" s="8">
        <v>-3500</v>
      </c>
      <c r="AR20" s="8">
        <v>-3500</v>
      </c>
      <c r="AS20" s="8">
        <v>-3500</v>
      </c>
      <c r="AT20" s="8">
        <v>-3500</v>
      </c>
      <c r="AU20" s="8">
        <v>-3500</v>
      </c>
      <c r="AV20" s="8">
        <v>-3500</v>
      </c>
      <c r="AW20" s="8">
        <v>-3500</v>
      </c>
      <c r="AX20" s="8">
        <v>-3500</v>
      </c>
      <c r="AY20" s="8">
        <v>-3500</v>
      </c>
      <c r="AZ20" s="8">
        <v>-3500</v>
      </c>
      <c r="BA20" s="8">
        <v>-3500</v>
      </c>
      <c r="BB20" s="8">
        <v>-3500</v>
      </c>
      <c r="BC20" s="8">
        <v>-3500</v>
      </c>
      <c r="BD20" s="8">
        <v>-3500</v>
      </c>
      <c r="BE20" s="8">
        <v>-3500</v>
      </c>
      <c r="BF20" s="8">
        <v>-3500</v>
      </c>
      <c r="BG20" s="8">
        <v>-3500</v>
      </c>
      <c r="BH20" s="8">
        <v>-3500</v>
      </c>
    </row>
    <row r="21" spans="1:60" x14ac:dyDescent="0.3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x14ac:dyDescent="0.3">
      <c r="A22" s="2" t="s">
        <v>71</v>
      </c>
      <c r="B22" s="9"/>
      <c r="C22" s="9"/>
      <c r="D22" s="9"/>
      <c r="E22" s="9"/>
      <c r="F22" s="8">
        <v>-200</v>
      </c>
      <c r="G22" s="8">
        <v>-300</v>
      </c>
      <c r="H22" s="8">
        <v>-1000</v>
      </c>
      <c r="I22" s="8">
        <v>-2700</v>
      </c>
      <c r="J22" s="8">
        <v>-2200</v>
      </c>
      <c r="K22" s="8">
        <v>-2700</v>
      </c>
      <c r="L22" s="8">
        <v>-3000</v>
      </c>
      <c r="M22" s="8">
        <v>-3300</v>
      </c>
      <c r="N22" s="8">
        <v>-3600</v>
      </c>
      <c r="O22" s="8">
        <v>-3600</v>
      </c>
      <c r="P22" s="8">
        <v>-3600</v>
      </c>
      <c r="Q22" s="8">
        <v>-3600</v>
      </c>
      <c r="R22" s="8">
        <v>-3600</v>
      </c>
      <c r="S22" s="8">
        <v>-3600</v>
      </c>
      <c r="T22" s="8">
        <v>-3600</v>
      </c>
      <c r="U22" s="8">
        <v>-3600</v>
      </c>
      <c r="V22" s="8">
        <v>-3600</v>
      </c>
      <c r="W22" s="8">
        <v>-3600</v>
      </c>
      <c r="X22" s="8">
        <v>-3600</v>
      </c>
      <c r="Y22" s="8">
        <v>-3600</v>
      </c>
      <c r="Z22" s="8">
        <v>-3600</v>
      </c>
      <c r="AA22" s="8">
        <v>-3600</v>
      </c>
      <c r="AB22" s="8">
        <v>-3600</v>
      </c>
      <c r="AC22" s="8">
        <v>-3600</v>
      </c>
      <c r="AD22" s="8">
        <v>-3600</v>
      </c>
      <c r="AE22" s="8">
        <v>-3600</v>
      </c>
      <c r="AF22" s="8">
        <v>-3600</v>
      </c>
      <c r="AG22" s="8">
        <v>-3600</v>
      </c>
      <c r="AH22" s="8">
        <v>-3600</v>
      </c>
      <c r="AI22" s="8">
        <v>-3600</v>
      </c>
      <c r="AJ22" s="8">
        <v>-3600</v>
      </c>
      <c r="AK22" s="8">
        <v>-3600</v>
      </c>
      <c r="AL22" s="8">
        <v>-3600</v>
      </c>
      <c r="AM22" s="8">
        <v>-3600</v>
      </c>
      <c r="AN22" s="8">
        <v>-3600</v>
      </c>
      <c r="AO22" s="8">
        <v>-3600</v>
      </c>
      <c r="AP22" s="8">
        <v>-3600</v>
      </c>
      <c r="AQ22" s="8">
        <v>-3600</v>
      </c>
      <c r="AR22" s="8">
        <v>-3600</v>
      </c>
      <c r="AS22" s="8">
        <v>-3600</v>
      </c>
      <c r="AT22" s="8">
        <v>-3600</v>
      </c>
      <c r="AU22" s="8">
        <v>-3600</v>
      </c>
      <c r="AV22" s="8">
        <v>-3600</v>
      </c>
      <c r="AW22" s="8">
        <v>-3600</v>
      </c>
      <c r="AX22" s="8">
        <v>-3600</v>
      </c>
      <c r="AY22" s="8">
        <v>-3600</v>
      </c>
      <c r="AZ22" s="8">
        <v>-3600</v>
      </c>
      <c r="BA22" s="8">
        <v>-3600</v>
      </c>
      <c r="BB22" s="8">
        <v>-3600</v>
      </c>
      <c r="BC22" s="8">
        <v>-3600</v>
      </c>
      <c r="BD22" s="8">
        <v>-3600</v>
      </c>
      <c r="BE22" s="8">
        <v>-3600</v>
      </c>
      <c r="BF22" s="8">
        <v>-3600</v>
      </c>
      <c r="BG22" s="8">
        <v>-3600</v>
      </c>
      <c r="BH22" s="8">
        <v>-3600</v>
      </c>
    </row>
    <row r="23" spans="1:60" x14ac:dyDescent="0.3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x14ac:dyDescent="0.3">
      <c r="A24" s="2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>
        <f>SUM(F22:I22)*0.25</f>
        <v>-1050</v>
      </c>
      <c r="M24" s="9"/>
      <c r="N24" s="9"/>
      <c r="O24" s="9"/>
      <c r="P24" s="8">
        <f>SUM(J22:M22)*0.25</f>
        <v>-2800</v>
      </c>
      <c r="Q24" s="9"/>
      <c r="R24" s="9"/>
      <c r="S24" s="9"/>
      <c r="T24" s="8">
        <f>SUM(N22:Q22)*0.25</f>
        <v>-3600</v>
      </c>
      <c r="U24" s="9"/>
      <c r="V24" s="9"/>
      <c r="W24" s="9"/>
      <c r="X24" s="8">
        <f>SUM(R22:U22)*0.25</f>
        <v>-3600</v>
      </c>
      <c r="Y24" s="9"/>
      <c r="Z24" s="9"/>
      <c r="AA24" s="9"/>
      <c r="AB24" s="8">
        <f>SUM(V22:Y22)*0.25</f>
        <v>-3600</v>
      </c>
      <c r="AC24" s="9"/>
      <c r="AD24" s="9"/>
      <c r="AE24" s="9"/>
      <c r="AF24" s="8">
        <f>SUM(Z22:AC22)*0.25</f>
        <v>-3600</v>
      </c>
      <c r="AG24" s="9"/>
      <c r="AH24" s="9"/>
      <c r="AI24" s="9"/>
      <c r="AJ24" s="8">
        <f>SUM(AD22:AG22)*0.25</f>
        <v>-3600</v>
      </c>
      <c r="AK24" s="9"/>
      <c r="AL24" s="9"/>
      <c r="AM24" s="9"/>
      <c r="AN24" s="8">
        <f>SUM(AH22:AK22)*0.25</f>
        <v>-3600</v>
      </c>
      <c r="AO24" s="9"/>
      <c r="AP24" s="9"/>
      <c r="AQ24" s="9"/>
      <c r="AR24" s="8">
        <f>SUM(AL22:AO22)*0.25</f>
        <v>-3600</v>
      </c>
      <c r="AS24" s="9"/>
      <c r="AT24" s="9"/>
      <c r="AU24" s="9"/>
      <c r="AV24" s="8">
        <f>SUM(AP22:AS22)*0.25</f>
        <v>-3600</v>
      </c>
      <c r="AW24" s="9"/>
      <c r="AX24" s="9"/>
      <c r="AY24" s="9"/>
      <c r="AZ24" s="8">
        <f>SUM(AT22:AW22)*0.25</f>
        <v>-3600</v>
      </c>
      <c r="BA24" s="9"/>
      <c r="BB24" s="9"/>
      <c r="BC24" s="9"/>
      <c r="BD24" s="8">
        <f>SUM(AX22:BA22)*0.25</f>
        <v>-3600</v>
      </c>
      <c r="BE24" s="9"/>
      <c r="BF24" s="9"/>
      <c r="BG24" s="9"/>
      <c r="BH24" s="8">
        <f>SUM(BB22:BE22)*0.25</f>
        <v>-3600</v>
      </c>
    </row>
    <row r="25" spans="1:60" x14ac:dyDescent="0.3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x14ac:dyDescent="0.3">
      <c r="A26" s="2" t="s">
        <v>73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>
        <f>-SUM(B8:N9,B18:N18)*0.2-'Acquiring a site'!B17-'Site fit out'!C53+'Site fit out'!E53</f>
        <v>11300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>
        <f>-SUM(O8:AA9,O18:AA18)*0.2</f>
        <v>-24600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8">
        <f>-SUM(AB8:AN9,AB18:AN18)*0.2</f>
        <v>-25600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8">
        <f>-SUM(AO8:BA9,AO18:BA18)*0.2</f>
        <v>-25400</v>
      </c>
      <c r="BG26" s="9"/>
      <c r="BH26" s="9"/>
    </row>
    <row r="27" spans="1:60" x14ac:dyDescent="0.3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8"/>
      <c r="BG27" s="9"/>
      <c r="BH27" s="9"/>
    </row>
    <row r="28" spans="1:60" x14ac:dyDescent="0.3">
      <c r="A28" s="2" t="s">
        <v>78</v>
      </c>
      <c r="B28" s="9">
        <f>-Funding!B28</f>
        <v>0</v>
      </c>
      <c r="C28" s="9">
        <f>-Funding!C28</f>
        <v>0</v>
      </c>
      <c r="D28" s="9">
        <f>-Funding!D28</f>
        <v>0</v>
      </c>
      <c r="E28" s="9">
        <f>-Funding!E28</f>
        <v>0</v>
      </c>
      <c r="F28" s="9">
        <f>-Funding!F28</f>
        <v>0</v>
      </c>
      <c r="G28" s="9">
        <f>-Funding!G28</f>
        <v>0</v>
      </c>
      <c r="H28" s="9">
        <f>-Funding!H28</f>
        <v>-303.24556802962599</v>
      </c>
      <c r="I28" s="9">
        <f>-Funding!I28</f>
        <v>-218.61181196037529</v>
      </c>
      <c r="J28" s="9">
        <f>-Funding!J28</f>
        <v>-307.5986678222306</v>
      </c>
      <c r="K28" s="9">
        <f>-Funding!K28</f>
        <v>0</v>
      </c>
      <c r="L28" s="9">
        <f>-Funding!L28</f>
        <v>-303.24556802962599</v>
      </c>
      <c r="M28" s="9">
        <f>-Funding!M28</f>
        <v>-218.61181196037529</v>
      </c>
      <c r="N28" s="9">
        <f>-Funding!N28</f>
        <v>-307.5986678222306</v>
      </c>
      <c r="O28" s="9">
        <f>-Funding!O28</f>
        <v>0</v>
      </c>
      <c r="P28" s="9">
        <f>-Funding!P28</f>
        <v>-303.24556802962599</v>
      </c>
      <c r="Q28" s="9">
        <f>-Funding!Q28</f>
        <v>-218.61181196037529</v>
      </c>
      <c r="R28" s="9">
        <f>-Funding!R28</f>
        <v>-307.5986678222306</v>
      </c>
      <c r="S28" s="9">
        <f>-Funding!S28</f>
        <v>0</v>
      </c>
      <c r="T28" s="9">
        <f>-Funding!T28</f>
        <v>-303.24556802962599</v>
      </c>
      <c r="U28" s="9">
        <f>-Funding!U28</f>
        <v>-218.61181196037529</v>
      </c>
      <c r="V28" s="9">
        <f>-Funding!V28</f>
        <v>-307.5986678222306</v>
      </c>
      <c r="W28" s="9">
        <f>-Funding!W28</f>
        <v>0</v>
      </c>
      <c r="X28" s="9">
        <f>-Funding!X28</f>
        <v>-6303.2455680296262</v>
      </c>
      <c r="Y28" s="9">
        <f>-Funding!Y28</f>
        <v>-218.61181196037529</v>
      </c>
      <c r="Z28" s="9">
        <f>-Funding!Z28</f>
        <v>-307.5986678222306</v>
      </c>
      <c r="AA28" s="9">
        <f>-Funding!AA28</f>
        <v>0</v>
      </c>
      <c r="AB28" s="9">
        <f>-Funding!AB28</f>
        <v>-303.24556802962599</v>
      </c>
      <c r="AC28" s="9">
        <f>-Funding!AC28</f>
        <v>-218.61181196037529</v>
      </c>
      <c r="AD28" s="9">
        <f>-Funding!AD28</f>
        <v>-307.5986678222306</v>
      </c>
      <c r="AE28" s="9">
        <f>-Funding!AE28</f>
        <v>0</v>
      </c>
      <c r="AF28" s="9">
        <f>-Funding!AF28</f>
        <v>-303.24556802962599</v>
      </c>
      <c r="AG28" s="9">
        <f>-Funding!AG28</f>
        <v>-218.61181196037529</v>
      </c>
      <c r="AH28" s="9">
        <f>-Funding!AH28</f>
        <v>-307.5986678222306</v>
      </c>
      <c r="AI28" s="9">
        <f>-Funding!AI28</f>
        <v>0</v>
      </c>
      <c r="AJ28" s="9">
        <f>-Funding!AJ28</f>
        <v>-303.24556802962599</v>
      </c>
      <c r="AK28" s="9">
        <f>-Funding!AK28</f>
        <v>-218.61181196037529</v>
      </c>
      <c r="AL28" s="9">
        <f>-Funding!AL28</f>
        <v>-307.5986678222306</v>
      </c>
      <c r="AM28" s="9">
        <f>-Funding!AM28</f>
        <v>0</v>
      </c>
      <c r="AN28" s="9">
        <f>-Funding!AN28</f>
        <v>-303.24556802962599</v>
      </c>
      <c r="AO28" s="9">
        <f>-Funding!AO28</f>
        <v>-218.61181196037529</v>
      </c>
      <c r="AP28" s="9">
        <f>-Funding!AP28</f>
        <v>-307.5986678222306</v>
      </c>
      <c r="AQ28" s="9">
        <f>-Funding!AQ28</f>
        <v>0</v>
      </c>
      <c r="AR28" s="9">
        <f>-Funding!AR28</f>
        <v>-303.24556802962599</v>
      </c>
      <c r="AS28" s="9">
        <f>-Funding!AS28</f>
        <v>-218.61181196037529</v>
      </c>
      <c r="AT28" s="9">
        <f>-Funding!AT28</f>
        <v>-307.5986678222306</v>
      </c>
      <c r="AU28" s="9">
        <f>-Funding!AU28</f>
        <v>0</v>
      </c>
      <c r="AV28" s="9">
        <f>-Funding!AV28</f>
        <v>-303.24556802962599</v>
      </c>
      <c r="AW28" s="9">
        <f>-Funding!AW28</f>
        <v>-218.61181196037529</v>
      </c>
      <c r="AX28" s="9">
        <f>-Funding!AX28</f>
        <v>-307.5986678222306</v>
      </c>
      <c r="AY28" s="9">
        <f>-Funding!AY28</f>
        <v>0</v>
      </c>
      <c r="AZ28" s="9">
        <f>-Funding!AZ28</f>
        <v>-303.24556802962599</v>
      </c>
      <c r="BA28" s="9">
        <f>-Funding!BA28</f>
        <v>-218.61181196037529</v>
      </c>
      <c r="BB28" s="9">
        <f>-Funding!BB28</f>
        <v>-307.5986678222306</v>
      </c>
      <c r="BC28" s="9">
        <f>-Funding!BC28</f>
        <v>0</v>
      </c>
      <c r="BD28" s="9">
        <f>-Funding!BD28</f>
        <v>-303.24556802962599</v>
      </c>
      <c r="BE28" s="9">
        <f>-Funding!BE28</f>
        <v>-218.61181196037529</v>
      </c>
      <c r="BF28" s="9">
        <f>-Funding!BF28</f>
        <v>-307.5986678222306</v>
      </c>
      <c r="BG28" s="9">
        <f>-Funding!BG28</f>
        <v>0</v>
      </c>
      <c r="BH28" s="9">
        <f>-Funding!BH28</f>
        <v>-303.24556802962599</v>
      </c>
    </row>
    <row r="29" spans="1:60" x14ac:dyDescent="0.3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x14ac:dyDescent="0.3">
      <c r="A30" s="6" t="s">
        <v>74</v>
      </c>
      <c r="B30" s="10">
        <f>SUM(B16:B29)</f>
        <v>-32000</v>
      </c>
      <c r="C30" s="10">
        <f>SUM(C16:C29)</f>
        <v>-30384.961320780909</v>
      </c>
      <c r="D30" s="10">
        <f t="shared" ref="D30:BH30" si="1">SUM(D16:D29)</f>
        <v>-14680</v>
      </c>
      <c r="E30" s="10">
        <f t="shared" si="1"/>
        <v>-24200</v>
      </c>
      <c r="F30" s="10">
        <f t="shared" si="1"/>
        <v>-7080</v>
      </c>
      <c r="G30" s="10">
        <f t="shared" si="1"/>
        <v>-23580</v>
      </c>
      <c r="H30" s="10">
        <f t="shared" si="1"/>
        <v>-7063.2455680296262</v>
      </c>
      <c r="I30" s="10">
        <f t="shared" si="1"/>
        <v>-12918.611811960376</v>
      </c>
      <c r="J30" s="10">
        <f t="shared" si="1"/>
        <v>-8840.5986678222307</v>
      </c>
      <c r="K30" s="10">
        <f t="shared" si="1"/>
        <v>-9450</v>
      </c>
      <c r="L30" s="10">
        <f t="shared" si="1"/>
        <v>-11520.245568029626</v>
      </c>
      <c r="M30" s="10">
        <f t="shared" si="1"/>
        <v>-11101.611811960376</v>
      </c>
      <c r="N30" s="10">
        <f t="shared" si="1"/>
        <v>-11907.598667822231</v>
      </c>
      <c r="O30" s="10">
        <f t="shared" si="1"/>
        <v>-11600</v>
      </c>
      <c r="P30" s="10">
        <f t="shared" si="1"/>
        <v>-14703.245568029626</v>
      </c>
      <c r="Q30" s="10">
        <f t="shared" si="1"/>
        <v>-10818.611811960376</v>
      </c>
      <c r="R30" s="10">
        <f t="shared" si="1"/>
        <v>-10907.598667822231</v>
      </c>
      <c r="S30" s="10">
        <f t="shared" si="1"/>
        <v>700</v>
      </c>
      <c r="T30" s="10">
        <f t="shared" si="1"/>
        <v>-14503.245568029626</v>
      </c>
      <c r="U30" s="10">
        <f t="shared" si="1"/>
        <v>-10818.611811960376</v>
      </c>
      <c r="V30" s="10">
        <f t="shared" si="1"/>
        <v>-10407.598667822231</v>
      </c>
      <c r="W30" s="10">
        <f t="shared" si="1"/>
        <v>-10100</v>
      </c>
      <c r="X30" s="10">
        <f t="shared" si="1"/>
        <v>-20003.245568029626</v>
      </c>
      <c r="Y30" s="10">
        <f t="shared" si="1"/>
        <v>-10318.611811960376</v>
      </c>
      <c r="Z30" s="10">
        <f t="shared" si="1"/>
        <v>-10407.598667822231</v>
      </c>
      <c r="AA30" s="10">
        <f t="shared" si="1"/>
        <v>-10100</v>
      </c>
      <c r="AB30" s="10">
        <f t="shared" si="1"/>
        <v>-14003.245568029626</v>
      </c>
      <c r="AC30" s="10">
        <f t="shared" si="1"/>
        <v>-10318.611811960376</v>
      </c>
      <c r="AD30" s="10">
        <f t="shared" si="1"/>
        <v>-10407.598667822231</v>
      </c>
      <c r="AE30" s="10">
        <f t="shared" si="1"/>
        <v>-10100</v>
      </c>
      <c r="AF30" s="10">
        <f t="shared" si="1"/>
        <v>-38603.245568029626</v>
      </c>
      <c r="AG30" s="10">
        <f t="shared" si="1"/>
        <v>-10318.611811960376</v>
      </c>
      <c r="AH30" s="10">
        <f t="shared" si="1"/>
        <v>-10407.598667822231</v>
      </c>
      <c r="AI30" s="10">
        <f t="shared" si="1"/>
        <v>-10100</v>
      </c>
      <c r="AJ30" s="10">
        <f t="shared" si="1"/>
        <v>-14003.245568029626</v>
      </c>
      <c r="AK30" s="10">
        <f t="shared" si="1"/>
        <v>-10318.611811960376</v>
      </c>
      <c r="AL30" s="10">
        <f t="shared" si="1"/>
        <v>-10407.598667822231</v>
      </c>
      <c r="AM30" s="10">
        <f t="shared" si="1"/>
        <v>-10100</v>
      </c>
      <c r="AN30" s="10">
        <f t="shared" si="1"/>
        <v>-14003.245568029626</v>
      </c>
      <c r="AO30" s="10">
        <f t="shared" si="1"/>
        <v>-10318.611811960376</v>
      </c>
      <c r="AP30" s="10">
        <f t="shared" si="1"/>
        <v>-10407.598667822231</v>
      </c>
      <c r="AQ30" s="10">
        <f t="shared" si="1"/>
        <v>-10100</v>
      </c>
      <c r="AR30" s="10">
        <f t="shared" si="1"/>
        <v>-14003.245568029626</v>
      </c>
      <c r="AS30" s="10">
        <f t="shared" si="1"/>
        <v>-35918.611811960378</v>
      </c>
      <c r="AT30" s="10">
        <f t="shared" si="1"/>
        <v>-10407.598667822231</v>
      </c>
      <c r="AU30" s="10">
        <f t="shared" si="1"/>
        <v>-10100</v>
      </c>
      <c r="AV30" s="10">
        <f t="shared" si="1"/>
        <v>-14003.245568029626</v>
      </c>
      <c r="AW30" s="10">
        <f t="shared" si="1"/>
        <v>-10318.611811960376</v>
      </c>
      <c r="AX30" s="10">
        <f t="shared" si="1"/>
        <v>-10407.598667822231</v>
      </c>
      <c r="AY30" s="10">
        <f t="shared" si="1"/>
        <v>-10100</v>
      </c>
      <c r="AZ30" s="10">
        <f t="shared" si="1"/>
        <v>-14003.245568029626</v>
      </c>
      <c r="BA30" s="10">
        <f t="shared" si="1"/>
        <v>-10318.611811960376</v>
      </c>
      <c r="BB30" s="10">
        <f t="shared" si="1"/>
        <v>-10407.598667822231</v>
      </c>
      <c r="BC30" s="10">
        <f t="shared" si="1"/>
        <v>-10100</v>
      </c>
      <c r="BD30" s="10">
        <f t="shared" si="1"/>
        <v>-14003.245568029626</v>
      </c>
      <c r="BE30" s="10">
        <f t="shared" si="1"/>
        <v>-10318.611811960376</v>
      </c>
      <c r="BF30" s="10">
        <f t="shared" si="1"/>
        <v>-35807.598667822233</v>
      </c>
      <c r="BG30" s="10">
        <f t="shared" si="1"/>
        <v>-10100</v>
      </c>
      <c r="BH30" s="10">
        <f t="shared" si="1"/>
        <v>-14003.245568029626</v>
      </c>
    </row>
    <row r="31" spans="1:60" x14ac:dyDescent="0.3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3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x14ac:dyDescent="0.3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x14ac:dyDescent="0.3">
      <c r="A34" s="6" t="s">
        <v>75</v>
      </c>
      <c r="B34" s="10">
        <f>B12+B30</f>
        <v>108000</v>
      </c>
      <c r="C34" s="10">
        <f t="shared" ref="C34:BH34" si="2">C12+C30</f>
        <v>-30384.961320780909</v>
      </c>
      <c r="D34" s="10">
        <f t="shared" si="2"/>
        <v>-14680</v>
      </c>
      <c r="E34" s="10">
        <f t="shared" si="2"/>
        <v>-24200</v>
      </c>
      <c r="F34" s="10">
        <f t="shared" si="2"/>
        <v>-7080</v>
      </c>
      <c r="G34" s="10">
        <f t="shared" si="2"/>
        <v>-23580</v>
      </c>
      <c r="H34" s="10">
        <f t="shared" si="2"/>
        <v>-7063.2455680296262</v>
      </c>
      <c r="I34" s="10">
        <f t="shared" si="2"/>
        <v>-7918.6118119603761</v>
      </c>
      <c r="J34" s="10">
        <f t="shared" si="2"/>
        <v>-840.59866782223071</v>
      </c>
      <c r="K34" s="10">
        <f t="shared" si="2"/>
        <v>550</v>
      </c>
      <c r="L34" s="10">
        <f t="shared" si="2"/>
        <v>-1520.2455680296262</v>
      </c>
      <c r="M34" s="10">
        <f t="shared" si="2"/>
        <v>-101.61181196037614</v>
      </c>
      <c r="N34" s="10">
        <f t="shared" si="2"/>
        <v>-907.59866782223071</v>
      </c>
      <c r="O34" s="10">
        <f t="shared" si="2"/>
        <v>400</v>
      </c>
      <c r="P34" s="10">
        <f t="shared" si="2"/>
        <v>-2703.2455680296262</v>
      </c>
      <c r="Q34" s="10">
        <f t="shared" si="2"/>
        <v>1681.3881880396239</v>
      </c>
      <c r="R34" s="10">
        <f t="shared" si="2"/>
        <v>1592.4013321777693</v>
      </c>
      <c r="S34" s="10">
        <f t="shared" si="2"/>
        <v>13200</v>
      </c>
      <c r="T34" s="10">
        <f t="shared" si="2"/>
        <v>-2003.2455680296262</v>
      </c>
      <c r="U34" s="10">
        <f t="shared" si="2"/>
        <v>1681.3881880396239</v>
      </c>
      <c r="V34" s="10">
        <f t="shared" si="2"/>
        <v>2092.4013321777693</v>
      </c>
      <c r="W34" s="10">
        <f t="shared" si="2"/>
        <v>2400</v>
      </c>
      <c r="X34" s="10">
        <f t="shared" si="2"/>
        <v>-7503.2455680296262</v>
      </c>
      <c r="Y34" s="10">
        <f t="shared" si="2"/>
        <v>2181.3881880396239</v>
      </c>
      <c r="Z34" s="10">
        <f t="shared" si="2"/>
        <v>2092.4013321777693</v>
      </c>
      <c r="AA34" s="10">
        <f t="shared" si="2"/>
        <v>2900</v>
      </c>
      <c r="AB34" s="10">
        <f t="shared" si="2"/>
        <v>-1003.2455680296262</v>
      </c>
      <c r="AC34" s="10">
        <f t="shared" si="2"/>
        <v>2681.3881880396239</v>
      </c>
      <c r="AD34" s="10">
        <f t="shared" si="2"/>
        <v>2592.4013321777693</v>
      </c>
      <c r="AE34" s="10">
        <f t="shared" si="2"/>
        <v>2900</v>
      </c>
      <c r="AF34" s="10">
        <f t="shared" si="2"/>
        <v>-25603.245568029626</v>
      </c>
      <c r="AG34" s="10">
        <f t="shared" si="2"/>
        <v>2681.3881880396239</v>
      </c>
      <c r="AH34" s="10">
        <f t="shared" si="2"/>
        <v>2592.4013321777693</v>
      </c>
      <c r="AI34" s="10">
        <f t="shared" si="2"/>
        <v>1900</v>
      </c>
      <c r="AJ34" s="10">
        <f t="shared" si="2"/>
        <v>-2003.2455680296262</v>
      </c>
      <c r="AK34" s="10">
        <f t="shared" si="2"/>
        <v>2681.3881880396239</v>
      </c>
      <c r="AL34" s="10">
        <f t="shared" si="2"/>
        <v>2592.4013321777693</v>
      </c>
      <c r="AM34" s="10">
        <f t="shared" si="2"/>
        <v>2900</v>
      </c>
      <c r="AN34" s="10">
        <f t="shared" si="2"/>
        <v>-1003.2455680296262</v>
      </c>
      <c r="AO34" s="10">
        <f t="shared" si="2"/>
        <v>2681.3881880396239</v>
      </c>
      <c r="AP34" s="10">
        <f t="shared" si="2"/>
        <v>2592.4013321777693</v>
      </c>
      <c r="AQ34" s="10">
        <f t="shared" si="2"/>
        <v>2900</v>
      </c>
      <c r="AR34" s="10">
        <f t="shared" si="2"/>
        <v>-2003.2455680296262</v>
      </c>
      <c r="AS34" s="10">
        <f t="shared" si="2"/>
        <v>-24918.611811960378</v>
      </c>
      <c r="AT34" s="10">
        <f t="shared" si="2"/>
        <v>2592.4013321777693</v>
      </c>
      <c r="AU34" s="10">
        <f t="shared" si="2"/>
        <v>2900</v>
      </c>
      <c r="AV34" s="10">
        <f t="shared" si="2"/>
        <v>-1003.2455680296262</v>
      </c>
      <c r="AW34" s="10">
        <f t="shared" si="2"/>
        <v>2681.3881880396239</v>
      </c>
      <c r="AX34" s="10">
        <f t="shared" si="2"/>
        <v>2592.4013321777693</v>
      </c>
      <c r="AY34" s="10">
        <f t="shared" si="2"/>
        <v>2900</v>
      </c>
      <c r="AZ34" s="10">
        <f t="shared" si="2"/>
        <v>-1003.2455680296262</v>
      </c>
      <c r="BA34" s="10">
        <f t="shared" si="2"/>
        <v>2681.3881880396239</v>
      </c>
      <c r="BB34" s="10">
        <f t="shared" si="2"/>
        <v>2592.4013321777693</v>
      </c>
      <c r="BC34" s="10">
        <f t="shared" si="2"/>
        <v>2900</v>
      </c>
      <c r="BD34" s="10">
        <f t="shared" si="2"/>
        <v>-1003.2455680296262</v>
      </c>
      <c r="BE34" s="10">
        <f t="shared" si="2"/>
        <v>2681.3881880396239</v>
      </c>
      <c r="BF34" s="10">
        <f t="shared" si="2"/>
        <v>-22807.598667822233</v>
      </c>
      <c r="BG34" s="10">
        <f t="shared" si="2"/>
        <v>2900</v>
      </c>
      <c r="BH34" s="10">
        <f t="shared" si="2"/>
        <v>-1003.2455680296262</v>
      </c>
    </row>
    <row r="35" spans="1:60" x14ac:dyDescent="0.3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x14ac:dyDescent="0.3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x14ac:dyDescent="0.3">
      <c r="A37" s="2" t="s">
        <v>76</v>
      </c>
      <c r="B37" s="8">
        <v>0</v>
      </c>
      <c r="C37" s="8">
        <f>B38</f>
        <v>108000</v>
      </c>
      <c r="D37" s="8">
        <f t="shared" ref="D37:BH37" si="3">C38</f>
        <v>77615.038679219084</v>
      </c>
      <c r="E37" s="8">
        <f t="shared" si="3"/>
        <v>62935.038679219084</v>
      </c>
      <c r="F37" s="8">
        <f t="shared" si="3"/>
        <v>38735.038679219084</v>
      </c>
      <c r="G37" s="8">
        <f t="shared" si="3"/>
        <v>31655.038679219084</v>
      </c>
      <c r="H37" s="8">
        <f t="shared" si="3"/>
        <v>8075.0386792190839</v>
      </c>
      <c r="I37" s="8">
        <f t="shared" si="3"/>
        <v>1011.7931111894577</v>
      </c>
      <c r="J37" s="8">
        <f t="shared" si="3"/>
        <v>-6906.8187007709184</v>
      </c>
      <c r="K37" s="8">
        <f t="shared" si="3"/>
        <v>-7747.4173685931491</v>
      </c>
      <c r="L37" s="8">
        <f t="shared" si="3"/>
        <v>-7197.4173685931491</v>
      </c>
      <c r="M37" s="8">
        <f t="shared" si="3"/>
        <v>-8717.6629366227753</v>
      </c>
      <c r="N37" s="8">
        <f t="shared" si="3"/>
        <v>-8819.2747485831514</v>
      </c>
      <c r="O37" s="8">
        <f t="shared" si="3"/>
        <v>-9726.8734164053822</v>
      </c>
      <c r="P37" s="8">
        <f t="shared" si="3"/>
        <v>-9326.8734164053822</v>
      </c>
      <c r="Q37" s="8">
        <f t="shared" si="3"/>
        <v>-12030.118984435008</v>
      </c>
      <c r="R37" s="8">
        <f t="shared" si="3"/>
        <v>-10348.730796395384</v>
      </c>
      <c r="S37" s="8">
        <f t="shared" si="3"/>
        <v>-8756.3294642176152</v>
      </c>
      <c r="T37" s="8">
        <f t="shared" si="3"/>
        <v>4443.6705357823848</v>
      </c>
      <c r="U37" s="8">
        <f t="shared" si="3"/>
        <v>2440.4249677527587</v>
      </c>
      <c r="V37" s="8">
        <f t="shared" si="3"/>
        <v>4121.8131557923825</v>
      </c>
      <c r="W37" s="8">
        <f t="shared" si="3"/>
        <v>6214.2144879701518</v>
      </c>
      <c r="X37" s="8">
        <f t="shared" si="3"/>
        <v>8614.2144879701518</v>
      </c>
      <c r="Y37" s="8">
        <f t="shared" si="3"/>
        <v>1110.9689199405257</v>
      </c>
      <c r="Z37" s="8">
        <f t="shared" si="3"/>
        <v>3292.3571079801495</v>
      </c>
      <c r="AA37" s="8">
        <f t="shared" si="3"/>
        <v>5384.7584401579188</v>
      </c>
      <c r="AB37" s="8">
        <f t="shared" si="3"/>
        <v>8284.7584401579188</v>
      </c>
      <c r="AC37" s="8">
        <f t="shared" si="3"/>
        <v>7281.5128721282927</v>
      </c>
      <c r="AD37" s="8">
        <f t="shared" si="3"/>
        <v>9962.9010601679165</v>
      </c>
      <c r="AE37" s="8">
        <f t="shared" si="3"/>
        <v>12555.302392345686</v>
      </c>
      <c r="AF37" s="8">
        <f t="shared" si="3"/>
        <v>15455.302392345686</v>
      </c>
      <c r="AG37" s="8">
        <f t="shared" si="3"/>
        <v>-10147.94317568394</v>
      </c>
      <c r="AH37" s="8">
        <f t="shared" si="3"/>
        <v>-7466.5549876443165</v>
      </c>
      <c r="AI37" s="8">
        <f t="shared" si="3"/>
        <v>-4874.1536554665472</v>
      </c>
      <c r="AJ37" s="8">
        <f t="shared" si="3"/>
        <v>-2974.1536554665472</v>
      </c>
      <c r="AK37" s="8">
        <f t="shared" si="3"/>
        <v>-4977.3992234961734</v>
      </c>
      <c r="AL37" s="8">
        <f t="shared" si="3"/>
        <v>-2296.0110354565495</v>
      </c>
      <c r="AM37" s="8">
        <f t="shared" si="3"/>
        <v>296.39029672121978</v>
      </c>
      <c r="AN37" s="8">
        <f t="shared" si="3"/>
        <v>3196.3902967212198</v>
      </c>
      <c r="AO37" s="8">
        <f t="shared" si="3"/>
        <v>2193.1447286915936</v>
      </c>
      <c r="AP37" s="8">
        <f t="shared" si="3"/>
        <v>4874.5329167312175</v>
      </c>
      <c r="AQ37" s="8">
        <f t="shared" si="3"/>
        <v>7466.9342489089868</v>
      </c>
      <c r="AR37" s="8">
        <f t="shared" si="3"/>
        <v>10366.934248908987</v>
      </c>
      <c r="AS37" s="8">
        <f t="shared" si="3"/>
        <v>8363.6886808793606</v>
      </c>
      <c r="AT37" s="8">
        <f t="shared" si="3"/>
        <v>-16554.923131081017</v>
      </c>
      <c r="AU37" s="8">
        <f t="shared" si="3"/>
        <v>-13962.521798903248</v>
      </c>
      <c r="AV37" s="8">
        <f t="shared" si="3"/>
        <v>-11062.521798903248</v>
      </c>
      <c r="AW37" s="8">
        <f t="shared" si="3"/>
        <v>-12065.767366932874</v>
      </c>
      <c r="AX37" s="8">
        <f t="shared" si="3"/>
        <v>-9384.3791788932504</v>
      </c>
      <c r="AY37" s="8">
        <f t="shared" si="3"/>
        <v>-6791.9778467154811</v>
      </c>
      <c r="AZ37" s="8">
        <f t="shared" si="3"/>
        <v>-3891.9778467154811</v>
      </c>
      <c r="BA37" s="8">
        <f t="shared" si="3"/>
        <v>-4895.2234147451072</v>
      </c>
      <c r="BB37" s="8">
        <f t="shared" si="3"/>
        <v>-2213.8352267054834</v>
      </c>
      <c r="BC37" s="8">
        <f t="shared" si="3"/>
        <v>378.56610547228593</v>
      </c>
      <c r="BD37" s="8">
        <f t="shared" si="3"/>
        <v>3278.5661054722859</v>
      </c>
      <c r="BE37" s="8">
        <f t="shared" si="3"/>
        <v>2275.3205374426598</v>
      </c>
      <c r="BF37" s="8">
        <f t="shared" si="3"/>
        <v>4956.7087254822836</v>
      </c>
      <c r="BG37" s="8">
        <f t="shared" si="3"/>
        <v>-17850.889942339949</v>
      </c>
      <c r="BH37" s="8">
        <f t="shared" si="3"/>
        <v>-14950.889942339949</v>
      </c>
    </row>
    <row r="38" spans="1:60" x14ac:dyDescent="0.3">
      <c r="A38" s="6" t="s">
        <v>77</v>
      </c>
      <c r="B38" s="10">
        <f>B37+B34</f>
        <v>108000</v>
      </c>
      <c r="C38" s="10">
        <f>C37+C34</f>
        <v>77615.038679219084</v>
      </c>
      <c r="D38" s="10">
        <f t="shared" ref="D38:BH38" si="4">D37+D34</f>
        <v>62935.038679219084</v>
      </c>
      <c r="E38" s="10">
        <f t="shared" si="4"/>
        <v>38735.038679219084</v>
      </c>
      <c r="F38" s="10">
        <f t="shared" si="4"/>
        <v>31655.038679219084</v>
      </c>
      <c r="G38" s="10">
        <f t="shared" si="4"/>
        <v>8075.0386792190839</v>
      </c>
      <c r="H38" s="10">
        <f t="shared" si="4"/>
        <v>1011.7931111894577</v>
      </c>
      <c r="I38" s="10">
        <f t="shared" si="4"/>
        <v>-6906.8187007709184</v>
      </c>
      <c r="J38" s="10">
        <f t="shared" si="4"/>
        <v>-7747.4173685931491</v>
      </c>
      <c r="K38" s="10">
        <f t="shared" si="4"/>
        <v>-7197.4173685931491</v>
      </c>
      <c r="L38" s="10">
        <f t="shared" si="4"/>
        <v>-8717.6629366227753</v>
      </c>
      <c r="M38" s="10">
        <f t="shared" si="4"/>
        <v>-8819.2747485831514</v>
      </c>
      <c r="N38" s="10">
        <f t="shared" si="4"/>
        <v>-9726.8734164053822</v>
      </c>
      <c r="O38" s="10">
        <f t="shared" si="4"/>
        <v>-9326.8734164053822</v>
      </c>
      <c r="P38" s="10">
        <f t="shared" si="4"/>
        <v>-12030.118984435008</v>
      </c>
      <c r="Q38" s="10">
        <f t="shared" si="4"/>
        <v>-10348.730796395384</v>
      </c>
      <c r="R38" s="10">
        <f t="shared" si="4"/>
        <v>-8756.3294642176152</v>
      </c>
      <c r="S38" s="10">
        <f t="shared" si="4"/>
        <v>4443.6705357823848</v>
      </c>
      <c r="T38" s="10">
        <f t="shared" si="4"/>
        <v>2440.4249677527587</v>
      </c>
      <c r="U38" s="10">
        <f t="shared" si="4"/>
        <v>4121.8131557923825</v>
      </c>
      <c r="V38" s="10">
        <f t="shared" si="4"/>
        <v>6214.2144879701518</v>
      </c>
      <c r="W38" s="10">
        <f t="shared" si="4"/>
        <v>8614.2144879701518</v>
      </c>
      <c r="X38" s="10">
        <f t="shared" si="4"/>
        <v>1110.9689199405257</v>
      </c>
      <c r="Y38" s="10">
        <f t="shared" si="4"/>
        <v>3292.3571079801495</v>
      </c>
      <c r="Z38" s="10">
        <f t="shared" si="4"/>
        <v>5384.7584401579188</v>
      </c>
      <c r="AA38" s="10">
        <f t="shared" si="4"/>
        <v>8284.7584401579188</v>
      </c>
      <c r="AB38" s="10">
        <f t="shared" si="4"/>
        <v>7281.5128721282927</v>
      </c>
      <c r="AC38" s="10">
        <f t="shared" si="4"/>
        <v>9962.9010601679165</v>
      </c>
      <c r="AD38" s="10">
        <f t="shared" si="4"/>
        <v>12555.302392345686</v>
      </c>
      <c r="AE38" s="10">
        <f t="shared" si="4"/>
        <v>15455.302392345686</v>
      </c>
      <c r="AF38" s="10">
        <f t="shared" si="4"/>
        <v>-10147.94317568394</v>
      </c>
      <c r="AG38" s="10">
        <f t="shared" si="4"/>
        <v>-7466.5549876443165</v>
      </c>
      <c r="AH38" s="10">
        <f t="shared" si="4"/>
        <v>-4874.1536554665472</v>
      </c>
      <c r="AI38" s="10">
        <f t="shared" si="4"/>
        <v>-2974.1536554665472</v>
      </c>
      <c r="AJ38" s="10">
        <f t="shared" si="4"/>
        <v>-4977.3992234961734</v>
      </c>
      <c r="AK38" s="10">
        <f t="shared" si="4"/>
        <v>-2296.0110354565495</v>
      </c>
      <c r="AL38" s="10">
        <f t="shared" si="4"/>
        <v>296.39029672121978</v>
      </c>
      <c r="AM38" s="10">
        <f t="shared" si="4"/>
        <v>3196.3902967212198</v>
      </c>
      <c r="AN38" s="10">
        <f t="shared" si="4"/>
        <v>2193.1447286915936</v>
      </c>
      <c r="AO38" s="10">
        <f t="shared" si="4"/>
        <v>4874.5329167312175</v>
      </c>
      <c r="AP38" s="10">
        <f t="shared" si="4"/>
        <v>7466.9342489089868</v>
      </c>
      <c r="AQ38" s="10">
        <f t="shared" si="4"/>
        <v>10366.934248908987</v>
      </c>
      <c r="AR38" s="10">
        <f t="shared" si="4"/>
        <v>8363.6886808793606</v>
      </c>
      <c r="AS38" s="10">
        <f t="shared" si="4"/>
        <v>-16554.923131081017</v>
      </c>
      <c r="AT38" s="10">
        <f t="shared" si="4"/>
        <v>-13962.521798903248</v>
      </c>
      <c r="AU38" s="10">
        <f t="shared" si="4"/>
        <v>-11062.521798903248</v>
      </c>
      <c r="AV38" s="10">
        <f t="shared" si="4"/>
        <v>-12065.767366932874</v>
      </c>
      <c r="AW38" s="10">
        <f t="shared" si="4"/>
        <v>-9384.3791788932504</v>
      </c>
      <c r="AX38" s="10">
        <f t="shared" si="4"/>
        <v>-6791.9778467154811</v>
      </c>
      <c r="AY38" s="10">
        <f t="shared" si="4"/>
        <v>-3891.9778467154811</v>
      </c>
      <c r="AZ38" s="10">
        <f t="shared" si="4"/>
        <v>-4895.2234147451072</v>
      </c>
      <c r="BA38" s="10">
        <f t="shared" si="4"/>
        <v>-2213.8352267054834</v>
      </c>
      <c r="BB38" s="10">
        <f t="shared" si="4"/>
        <v>378.56610547228593</v>
      </c>
      <c r="BC38" s="10">
        <f t="shared" si="4"/>
        <v>3278.5661054722859</v>
      </c>
      <c r="BD38" s="10">
        <f t="shared" si="4"/>
        <v>2275.3205374426598</v>
      </c>
      <c r="BE38" s="10">
        <f t="shared" si="4"/>
        <v>4956.7087254822836</v>
      </c>
      <c r="BF38" s="10">
        <f t="shared" si="4"/>
        <v>-17850.889942339949</v>
      </c>
      <c r="BG38" s="10">
        <f t="shared" si="4"/>
        <v>-14950.889942339949</v>
      </c>
      <c r="BH38" s="10">
        <f t="shared" si="4"/>
        <v>-15954.135510369575</v>
      </c>
    </row>
    <row r="39" spans="1:60" x14ac:dyDescent="0.3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  <row r="1004" spans="1:60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</row>
    <row r="1005" spans="1:60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</row>
    <row r="1006" spans="1:60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</row>
    <row r="1007" spans="1:60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</row>
    <row r="1008" spans="1:60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</row>
    <row r="1009" spans="1:60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</row>
    <row r="1010" spans="1:60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</row>
    <row r="1011" spans="1:60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</row>
    <row r="1012" spans="1:60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</row>
    <row r="1013" spans="1:60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</row>
    <row r="1014" spans="1:60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</row>
    <row r="1015" spans="1:60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</row>
    <row r="1016" spans="1:60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</row>
    <row r="1017" spans="1:60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</row>
    <row r="1018" spans="1:60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</row>
    <row r="1019" spans="1:60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</row>
    <row r="1020" spans="1:60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</row>
    <row r="1021" spans="1:60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</row>
    <row r="1022" spans="1:60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</row>
    <row r="1023" spans="1:60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</row>
    <row r="1024" spans="1:60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</row>
    <row r="1025" spans="1:60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</row>
    <row r="1026" spans="1:60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</row>
    <row r="1027" spans="1:60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A721-4845-424F-BB97-7A7B4D0E9FA6}">
  <dimension ref="A1:BH98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4.4" x14ac:dyDescent="0.3"/>
  <cols>
    <col min="1" max="1" width="26.44140625" customWidth="1"/>
    <col min="2" max="3" width="9.88671875" bestFit="1" customWidth="1"/>
  </cols>
  <sheetData>
    <row r="1" spans="1:60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3">
      <c r="A3" s="7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3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  <c r="I4" s="23">
        <v>1</v>
      </c>
      <c r="J4" s="23">
        <v>2</v>
      </c>
      <c r="K4" s="23">
        <v>3</v>
      </c>
      <c r="L4" s="23">
        <v>4</v>
      </c>
      <c r="M4" s="23">
        <v>5</v>
      </c>
      <c r="N4" s="23">
        <v>6</v>
      </c>
      <c r="O4" s="23">
        <v>7</v>
      </c>
      <c r="P4" s="23">
        <v>8</v>
      </c>
      <c r="Q4" s="23">
        <v>9</v>
      </c>
      <c r="R4" s="23">
        <v>10</v>
      </c>
      <c r="S4" s="23">
        <v>11</v>
      </c>
      <c r="T4" s="23">
        <v>12</v>
      </c>
      <c r="U4" s="23">
        <v>13</v>
      </c>
      <c r="V4" s="23">
        <v>14</v>
      </c>
      <c r="W4" s="23">
        <v>15</v>
      </c>
      <c r="X4" s="23">
        <v>16</v>
      </c>
      <c r="Y4" s="23">
        <v>17</v>
      </c>
      <c r="Z4" s="23">
        <v>18</v>
      </c>
      <c r="AA4" s="23">
        <v>19</v>
      </c>
      <c r="AB4" s="23">
        <v>20</v>
      </c>
      <c r="AC4" s="23">
        <v>21</v>
      </c>
      <c r="AD4" s="23">
        <v>22</v>
      </c>
      <c r="AE4" s="23">
        <v>23</v>
      </c>
      <c r="AF4" s="23">
        <v>24</v>
      </c>
      <c r="AG4" s="23">
        <v>25</v>
      </c>
      <c r="AH4" s="23">
        <v>26</v>
      </c>
      <c r="AI4" s="23">
        <v>27</v>
      </c>
      <c r="AJ4" s="23">
        <v>28</v>
      </c>
      <c r="AK4" s="23">
        <v>29</v>
      </c>
      <c r="AL4" s="23">
        <v>30</v>
      </c>
      <c r="AM4" s="23">
        <v>31</v>
      </c>
      <c r="AN4" s="23">
        <v>32</v>
      </c>
      <c r="AO4" s="23">
        <v>33</v>
      </c>
      <c r="AP4" s="23">
        <v>34</v>
      </c>
      <c r="AQ4" s="23">
        <v>35</v>
      </c>
      <c r="AR4" s="23">
        <v>36</v>
      </c>
      <c r="AS4" s="23">
        <v>37</v>
      </c>
      <c r="AT4" s="23">
        <v>38</v>
      </c>
      <c r="AU4" s="23">
        <v>39</v>
      </c>
      <c r="AV4" s="23">
        <v>40</v>
      </c>
      <c r="AW4" s="23">
        <v>41</v>
      </c>
      <c r="AX4" s="23">
        <v>42</v>
      </c>
      <c r="AY4" s="23">
        <v>43</v>
      </c>
      <c r="AZ4" s="23">
        <v>44</v>
      </c>
      <c r="BA4" s="23">
        <v>45</v>
      </c>
      <c r="BB4" s="23">
        <v>46</v>
      </c>
      <c r="BC4" s="23">
        <v>47</v>
      </c>
      <c r="BD4" s="23">
        <v>48</v>
      </c>
      <c r="BE4" s="23">
        <v>49</v>
      </c>
      <c r="BF4" s="23">
        <v>50</v>
      </c>
      <c r="BG4" s="23">
        <v>51</v>
      </c>
      <c r="BH4" s="23">
        <v>52</v>
      </c>
    </row>
    <row r="5" spans="1:60" x14ac:dyDescent="0.3">
      <c r="A5" s="31"/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2" t="s">
        <v>26</v>
      </c>
      <c r="Z5" s="32" t="s">
        <v>27</v>
      </c>
      <c r="AA5" s="32" t="s">
        <v>28</v>
      </c>
      <c r="AB5" s="32" t="s">
        <v>29</v>
      </c>
      <c r="AC5" s="32" t="s">
        <v>30</v>
      </c>
      <c r="AD5" s="32" t="s">
        <v>31</v>
      </c>
      <c r="AE5" s="32" t="s">
        <v>32</v>
      </c>
      <c r="AF5" s="32" t="s">
        <v>33</v>
      </c>
      <c r="AG5" s="32" t="s">
        <v>34</v>
      </c>
      <c r="AH5" s="32" t="s">
        <v>35</v>
      </c>
      <c r="AI5" s="32" t="s">
        <v>36</v>
      </c>
      <c r="AJ5" s="32" t="s">
        <v>37</v>
      </c>
      <c r="AK5" s="32" t="s">
        <v>38</v>
      </c>
      <c r="AL5" s="32" t="s">
        <v>39</v>
      </c>
      <c r="AM5" s="32" t="s">
        <v>40</v>
      </c>
      <c r="AN5" s="32" t="s">
        <v>41</v>
      </c>
      <c r="AO5" s="32" t="s">
        <v>42</v>
      </c>
      <c r="AP5" s="32" t="s">
        <v>43</v>
      </c>
      <c r="AQ5" s="32" t="s">
        <v>44</v>
      </c>
      <c r="AR5" s="32" t="s">
        <v>45</v>
      </c>
      <c r="AS5" s="32" t="s">
        <v>46</v>
      </c>
      <c r="AT5" s="32" t="s">
        <v>47</v>
      </c>
      <c r="AU5" s="32" t="s">
        <v>48</v>
      </c>
      <c r="AV5" s="32" t="s">
        <v>49</v>
      </c>
      <c r="AW5" s="32" t="s">
        <v>50</v>
      </c>
      <c r="AX5" s="32" t="s">
        <v>51</v>
      </c>
      <c r="AY5" s="32" t="s">
        <v>52</v>
      </c>
      <c r="AZ5" s="32" t="s">
        <v>53</v>
      </c>
      <c r="BA5" s="32" t="s">
        <v>54</v>
      </c>
      <c r="BB5" s="32" t="s">
        <v>55</v>
      </c>
      <c r="BC5" s="32" t="s">
        <v>56</v>
      </c>
      <c r="BD5" s="32" t="s">
        <v>57</v>
      </c>
      <c r="BE5" s="32" t="s">
        <v>58</v>
      </c>
      <c r="BF5" s="32" t="s">
        <v>59</v>
      </c>
      <c r="BG5" s="32" t="s">
        <v>60</v>
      </c>
      <c r="BH5" s="32" t="s">
        <v>61</v>
      </c>
    </row>
    <row r="6" spans="1:60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3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3">
      <c r="A8" s="2" t="s">
        <v>79</v>
      </c>
      <c r="B8" s="8">
        <v>30000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x14ac:dyDescent="0.3">
      <c r="A9" s="2" t="s">
        <v>80</v>
      </c>
      <c r="B9" s="8">
        <v>90000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x14ac:dyDescent="0.3">
      <c r="A10" s="2" t="s">
        <v>81</v>
      </c>
      <c r="B10" s="8">
        <v>10000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x14ac:dyDescent="0.3">
      <c r="A11" s="2" t="s">
        <v>82</v>
      </c>
      <c r="B11" s="9">
        <v>9000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3">
      <c r="A12" s="2" t="s">
        <v>83</v>
      </c>
      <c r="B12" s="2">
        <v>1000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3">
      <c r="A13" s="2" t="s">
        <v>84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2" customFormat="1" x14ac:dyDescent="0.3">
      <c r="A15" s="11" t="s">
        <v>85</v>
      </c>
      <c r="B15" s="13">
        <f>SUM(B8:B13)</f>
        <v>140000</v>
      </c>
      <c r="C15" s="13">
        <f t="shared" ref="C15:BH15" si="0">SUM(C8:C13)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  <c r="AJ15" s="13">
        <f t="shared" si="0"/>
        <v>0</v>
      </c>
      <c r="AK15" s="13">
        <f t="shared" si="0"/>
        <v>0</v>
      </c>
      <c r="AL15" s="13">
        <f t="shared" si="0"/>
        <v>0</v>
      </c>
      <c r="AM15" s="13">
        <f t="shared" si="0"/>
        <v>0</v>
      </c>
      <c r="AN15" s="13">
        <f t="shared" si="0"/>
        <v>0</v>
      </c>
      <c r="AO15" s="13">
        <f t="shared" si="0"/>
        <v>0</v>
      </c>
      <c r="AP15" s="13">
        <f t="shared" si="0"/>
        <v>0</v>
      </c>
      <c r="AQ15" s="13">
        <f t="shared" si="0"/>
        <v>0</v>
      </c>
      <c r="AR15" s="13">
        <f t="shared" si="0"/>
        <v>0</v>
      </c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13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0</v>
      </c>
      <c r="BG15" s="13">
        <f t="shared" si="0"/>
        <v>0</v>
      </c>
      <c r="BH15" s="13">
        <f t="shared" si="0"/>
        <v>0</v>
      </c>
    </row>
    <row r="16" spans="1:6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3">
      <c r="A18" s="1" t="s">
        <v>67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3">
      <c r="A19" s="2" t="s">
        <v>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3">
      <c r="A20" s="2" t="s">
        <v>82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5000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3">
      <c r="A21" s="2" t="s">
        <v>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1000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3">
      <c r="A22" s="2" t="s">
        <v>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3">
      <c r="A24" s="2" t="s">
        <v>86</v>
      </c>
      <c r="B24" s="19">
        <f t="shared" ref="B24:C24" si="1">IF(B$4=$B$37,$B$38,0)</f>
        <v>0</v>
      </c>
      <c r="C24" s="19">
        <f t="shared" si="1"/>
        <v>0</v>
      </c>
      <c r="D24" s="19">
        <f>IF(D$4=$B$37,$B$38,0)</f>
        <v>0</v>
      </c>
      <c r="E24" s="19">
        <f>IF(E$4=$B$37,$B$38,0)</f>
        <v>0</v>
      </c>
      <c r="F24" s="19">
        <f>IF(B24&gt;0,B24,IF(F$4=$B$37,$B$38,0))</f>
        <v>0</v>
      </c>
      <c r="G24" s="19">
        <f t="shared" ref="G24:BH24" si="2">IF(C24&gt;0,C24,IF(G$4=$B$37,$B$38,0))</f>
        <v>0</v>
      </c>
      <c r="H24" s="19">
        <f t="shared" si="2"/>
        <v>303.24556802962599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303.24556802962599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303.24556802962599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303.24556802962599</v>
      </c>
      <c r="U24" s="19">
        <f t="shared" si="2"/>
        <v>0</v>
      </c>
      <c r="V24" s="19">
        <f t="shared" si="2"/>
        <v>0</v>
      </c>
      <c r="W24" s="19">
        <f t="shared" si="2"/>
        <v>0</v>
      </c>
      <c r="X24" s="19">
        <f t="shared" si="2"/>
        <v>303.24556802962599</v>
      </c>
      <c r="Y24" s="19">
        <f t="shared" si="2"/>
        <v>0</v>
      </c>
      <c r="Z24" s="19">
        <f t="shared" si="2"/>
        <v>0</v>
      </c>
      <c r="AA24" s="19">
        <f t="shared" si="2"/>
        <v>0</v>
      </c>
      <c r="AB24" s="19">
        <f t="shared" si="2"/>
        <v>303.24556802962599</v>
      </c>
      <c r="AC24" s="19">
        <f t="shared" si="2"/>
        <v>0</v>
      </c>
      <c r="AD24" s="19">
        <f t="shared" si="2"/>
        <v>0</v>
      </c>
      <c r="AE24" s="19">
        <f t="shared" si="2"/>
        <v>0</v>
      </c>
      <c r="AF24" s="19">
        <f t="shared" si="2"/>
        <v>303.24556802962599</v>
      </c>
      <c r="AG24" s="19">
        <f t="shared" si="2"/>
        <v>0</v>
      </c>
      <c r="AH24" s="19">
        <f t="shared" si="2"/>
        <v>0</v>
      </c>
      <c r="AI24" s="19">
        <f t="shared" si="2"/>
        <v>0</v>
      </c>
      <c r="AJ24" s="19">
        <f t="shared" si="2"/>
        <v>303.24556802962599</v>
      </c>
      <c r="AK24" s="19">
        <f t="shared" si="2"/>
        <v>0</v>
      </c>
      <c r="AL24" s="19">
        <f t="shared" si="2"/>
        <v>0</v>
      </c>
      <c r="AM24" s="19">
        <f t="shared" si="2"/>
        <v>0</v>
      </c>
      <c r="AN24" s="19">
        <f t="shared" si="2"/>
        <v>303.24556802962599</v>
      </c>
      <c r="AO24" s="19">
        <f t="shared" si="2"/>
        <v>0</v>
      </c>
      <c r="AP24" s="19">
        <f t="shared" si="2"/>
        <v>0</v>
      </c>
      <c r="AQ24" s="19">
        <f t="shared" si="2"/>
        <v>0</v>
      </c>
      <c r="AR24" s="19">
        <f t="shared" si="2"/>
        <v>303.24556802962599</v>
      </c>
      <c r="AS24" s="19">
        <f t="shared" si="2"/>
        <v>0</v>
      </c>
      <c r="AT24" s="19">
        <f t="shared" si="2"/>
        <v>0</v>
      </c>
      <c r="AU24" s="19">
        <f t="shared" si="2"/>
        <v>0</v>
      </c>
      <c r="AV24" s="19">
        <f t="shared" si="2"/>
        <v>303.24556802962599</v>
      </c>
      <c r="AW24" s="19">
        <f t="shared" si="2"/>
        <v>0</v>
      </c>
      <c r="AX24" s="19">
        <f t="shared" si="2"/>
        <v>0</v>
      </c>
      <c r="AY24" s="19">
        <f t="shared" si="2"/>
        <v>0</v>
      </c>
      <c r="AZ24" s="19">
        <f t="shared" si="2"/>
        <v>303.24556802962599</v>
      </c>
      <c r="BA24" s="19">
        <f t="shared" si="2"/>
        <v>0</v>
      </c>
      <c r="BB24" s="19">
        <f t="shared" si="2"/>
        <v>0</v>
      </c>
      <c r="BC24" s="19">
        <f t="shared" si="2"/>
        <v>0</v>
      </c>
      <c r="BD24" s="19">
        <f t="shared" si="2"/>
        <v>303.24556802962599</v>
      </c>
      <c r="BE24" s="19">
        <f t="shared" si="2"/>
        <v>0</v>
      </c>
      <c r="BF24" s="19">
        <f t="shared" si="2"/>
        <v>0</v>
      </c>
      <c r="BG24" s="19">
        <f t="shared" si="2"/>
        <v>0</v>
      </c>
      <c r="BH24" s="19">
        <f t="shared" si="2"/>
        <v>303.24556802962599</v>
      </c>
    </row>
    <row r="25" spans="1:60" x14ac:dyDescent="0.3">
      <c r="A25" s="2" t="s">
        <v>87</v>
      </c>
      <c r="B25" s="19">
        <f t="shared" ref="B25:D25" si="3">IF(B$4=$C$37,$C$38,0)</f>
        <v>0</v>
      </c>
      <c r="C25" s="19">
        <f t="shared" si="3"/>
        <v>0</v>
      </c>
      <c r="D25" s="19">
        <f t="shared" si="3"/>
        <v>0</v>
      </c>
      <c r="E25" s="19">
        <f>IF(E$4=$C$37,$C$38,0)</f>
        <v>0</v>
      </c>
      <c r="F25" s="19">
        <f>IF(B25&gt;0,B25,IF(F$4=$C$37,$C$38,0))</f>
        <v>0</v>
      </c>
      <c r="G25" s="19">
        <f t="shared" ref="G25:BH25" si="4">IF(C25&gt;0,C25,IF(G$4=$C$37,$C$38,0))</f>
        <v>0</v>
      </c>
      <c r="H25" s="19">
        <f t="shared" si="4"/>
        <v>0</v>
      </c>
      <c r="I25" s="19">
        <f t="shared" si="4"/>
        <v>218.61181196037529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218.61181196037529</v>
      </c>
      <c r="N25" s="19">
        <f t="shared" si="4"/>
        <v>0</v>
      </c>
      <c r="O25" s="19">
        <f t="shared" si="4"/>
        <v>0</v>
      </c>
      <c r="P25" s="19">
        <f t="shared" si="4"/>
        <v>0</v>
      </c>
      <c r="Q25" s="19">
        <f t="shared" si="4"/>
        <v>218.61181196037529</v>
      </c>
      <c r="R25" s="19">
        <f t="shared" si="4"/>
        <v>0</v>
      </c>
      <c r="S25" s="19">
        <f t="shared" si="4"/>
        <v>0</v>
      </c>
      <c r="T25" s="19">
        <f t="shared" si="4"/>
        <v>0</v>
      </c>
      <c r="U25" s="19">
        <f t="shared" si="4"/>
        <v>218.61181196037529</v>
      </c>
      <c r="V25" s="19">
        <f t="shared" si="4"/>
        <v>0</v>
      </c>
      <c r="W25" s="19">
        <f t="shared" si="4"/>
        <v>0</v>
      </c>
      <c r="X25" s="19">
        <f t="shared" si="4"/>
        <v>0</v>
      </c>
      <c r="Y25" s="19">
        <f t="shared" si="4"/>
        <v>218.61181196037529</v>
      </c>
      <c r="Z25" s="19">
        <f t="shared" si="4"/>
        <v>0</v>
      </c>
      <c r="AA25" s="19">
        <f t="shared" si="4"/>
        <v>0</v>
      </c>
      <c r="AB25" s="19">
        <f t="shared" si="4"/>
        <v>0</v>
      </c>
      <c r="AC25" s="19">
        <f t="shared" si="4"/>
        <v>218.61181196037529</v>
      </c>
      <c r="AD25" s="19">
        <f t="shared" si="4"/>
        <v>0</v>
      </c>
      <c r="AE25" s="19">
        <f t="shared" si="4"/>
        <v>0</v>
      </c>
      <c r="AF25" s="19">
        <f t="shared" si="4"/>
        <v>0</v>
      </c>
      <c r="AG25" s="19">
        <f t="shared" si="4"/>
        <v>218.61181196037529</v>
      </c>
      <c r="AH25" s="19">
        <f t="shared" si="4"/>
        <v>0</v>
      </c>
      <c r="AI25" s="19">
        <f t="shared" si="4"/>
        <v>0</v>
      </c>
      <c r="AJ25" s="19">
        <f t="shared" si="4"/>
        <v>0</v>
      </c>
      <c r="AK25" s="19">
        <f t="shared" si="4"/>
        <v>218.61181196037529</v>
      </c>
      <c r="AL25" s="19">
        <f t="shared" si="4"/>
        <v>0</v>
      </c>
      <c r="AM25" s="19">
        <f t="shared" si="4"/>
        <v>0</v>
      </c>
      <c r="AN25" s="19">
        <f t="shared" si="4"/>
        <v>0</v>
      </c>
      <c r="AO25" s="19">
        <f t="shared" si="4"/>
        <v>218.61181196037529</v>
      </c>
      <c r="AP25" s="19">
        <f t="shared" si="4"/>
        <v>0</v>
      </c>
      <c r="AQ25" s="19">
        <f t="shared" si="4"/>
        <v>0</v>
      </c>
      <c r="AR25" s="19">
        <f t="shared" si="4"/>
        <v>0</v>
      </c>
      <c r="AS25" s="19">
        <f t="shared" si="4"/>
        <v>218.61181196037529</v>
      </c>
      <c r="AT25" s="19">
        <f t="shared" si="4"/>
        <v>0</v>
      </c>
      <c r="AU25" s="19">
        <f t="shared" si="4"/>
        <v>0</v>
      </c>
      <c r="AV25" s="19">
        <f t="shared" si="4"/>
        <v>0</v>
      </c>
      <c r="AW25" s="19">
        <f t="shared" si="4"/>
        <v>218.61181196037529</v>
      </c>
      <c r="AX25" s="19">
        <f t="shared" si="4"/>
        <v>0</v>
      </c>
      <c r="AY25" s="19">
        <f t="shared" si="4"/>
        <v>0</v>
      </c>
      <c r="AZ25" s="19">
        <f t="shared" si="4"/>
        <v>0</v>
      </c>
      <c r="BA25" s="19">
        <f t="shared" si="4"/>
        <v>218.61181196037529</v>
      </c>
      <c r="BB25" s="19">
        <f t="shared" si="4"/>
        <v>0</v>
      </c>
      <c r="BC25" s="19">
        <f t="shared" si="4"/>
        <v>0</v>
      </c>
      <c r="BD25" s="19">
        <f t="shared" si="4"/>
        <v>0</v>
      </c>
      <c r="BE25" s="19">
        <f t="shared" si="4"/>
        <v>218.61181196037529</v>
      </c>
      <c r="BF25" s="19">
        <f t="shared" si="4"/>
        <v>0</v>
      </c>
      <c r="BG25" s="19">
        <f t="shared" si="4"/>
        <v>0</v>
      </c>
      <c r="BH25" s="19">
        <f t="shared" si="4"/>
        <v>0</v>
      </c>
    </row>
    <row r="26" spans="1:60" x14ac:dyDescent="0.3">
      <c r="A26" s="2" t="s">
        <v>88</v>
      </c>
      <c r="B26" s="19">
        <f t="shared" ref="B26:D26" si="5">IF(B$4=$D$37,$D$38,0)</f>
        <v>0</v>
      </c>
      <c r="C26" s="19">
        <f t="shared" si="5"/>
        <v>0</v>
      </c>
      <c r="D26" s="19">
        <f t="shared" si="5"/>
        <v>0</v>
      </c>
      <c r="E26" s="19">
        <f>IF(E$4=$D$37,$D$38,0)</f>
        <v>0</v>
      </c>
      <c r="F26" s="19">
        <f>IF(B26&gt;0,B26,IF(F$4=$D$37,$D$38,0))</f>
        <v>0</v>
      </c>
      <c r="G26" s="19">
        <f t="shared" ref="G26:BH26" si="6">IF(C26&gt;0,C26,IF(G$4=$D$37,$D$38,0))</f>
        <v>0</v>
      </c>
      <c r="H26" s="19">
        <f t="shared" si="6"/>
        <v>0</v>
      </c>
      <c r="I26" s="19">
        <f t="shared" si="6"/>
        <v>0</v>
      </c>
      <c r="J26" s="19">
        <f t="shared" si="6"/>
        <v>307.5986678222306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307.5986678222306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307.5986678222306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19">
        <f t="shared" si="6"/>
        <v>307.5986678222306</v>
      </c>
      <c r="W26" s="19">
        <f t="shared" si="6"/>
        <v>0</v>
      </c>
      <c r="X26" s="19">
        <f t="shared" si="6"/>
        <v>0</v>
      </c>
      <c r="Y26" s="19">
        <f t="shared" si="6"/>
        <v>0</v>
      </c>
      <c r="Z26" s="19">
        <f t="shared" si="6"/>
        <v>307.5986678222306</v>
      </c>
      <c r="AA26" s="19">
        <f t="shared" si="6"/>
        <v>0</v>
      </c>
      <c r="AB26" s="19">
        <f t="shared" si="6"/>
        <v>0</v>
      </c>
      <c r="AC26" s="19">
        <f t="shared" si="6"/>
        <v>0</v>
      </c>
      <c r="AD26" s="19">
        <f t="shared" si="6"/>
        <v>307.5986678222306</v>
      </c>
      <c r="AE26" s="19">
        <f t="shared" si="6"/>
        <v>0</v>
      </c>
      <c r="AF26" s="19">
        <f t="shared" si="6"/>
        <v>0</v>
      </c>
      <c r="AG26" s="19">
        <f t="shared" si="6"/>
        <v>0</v>
      </c>
      <c r="AH26" s="19">
        <f t="shared" si="6"/>
        <v>307.5986678222306</v>
      </c>
      <c r="AI26" s="19">
        <f t="shared" si="6"/>
        <v>0</v>
      </c>
      <c r="AJ26" s="19">
        <f t="shared" si="6"/>
        <v>0</v>
      </c>
      <c r="AK26" s="19">
        <f t="shared" si="6"/>
        <v>0</v>
      </c>
      <c r="AL26" s="19">
        <f t="shared" si="6"/>
        <v>307.5986678222306</v>
      </c>
      <c r="AM26" s="19">
        <f t="shared" si="6"/>
        <v>0</v>
      </c>
      <c r="AN26" s="19">
        <f t="shared" si="6"/>
        <v>0</v>
      </c>
      <c r="AO26" s="19">
        <f t="shared" si="6"/>
        <v>0</v>
      </c>
      <c r="AP26" s="19">
        <f t="shared" si="6"/>
        <v>307.5986678222306</v>
      </c>
      <c r="AQ26" s="19">
        <f t="shared" si="6"/>
        <v>0</v>
      </c>
      <c r="AR26" s="19">
        <f t="shared" si="6"/>
        <v>0</v>
      </c>
      <c r="AS26" s="19">
        <f t="shared" si="6"/>
        <v>0</v>
      </c>
      <c r="AT26" s="19">
        <f t="shared" si="6"/>
        <v>307.5986678222306</v>
      </c>
      <c r="AU26" s="19">
        <f t="shared" si="6"/>
        <v>0</v>
      </c>
      <c r="AV26" s="19">
        <f t="shared" si="6"/>
        <v>0</v>
      </c>
      <c r="AW26" s="19">
        <f t="shared" si="6"/>
        <v>0</v>
      </c>
      <c r="AX26" s="19">
        <f t="shared" si="6"/>
        <v>307.5986678222306</v>
      </c>
      <c r="AY26" s="19">
        <f t="shared" si="6"/>
        <v>0</v>
      </c>
      <c r="AZ26" s="19">
        <f t="shared" si="6"/>
        <v>0</v>
      </c>
      <c r="BA26" s="19">
        <f t="shared" si="6"/>
        <v>0</v>
      </c>
      <c r="BB26" s="19">
        <f t="shared" si="6"/>
        <v>307.5986678222306</v>
      </c>
      <c r="BC26" s="19">
        <f t="shared" si="6"/>
        <v>0</v>
      </c>
      <c r="BD26" s="19">
        <f t="shared" si="6"/>
        <v>0</v>
      </c>
      <c r="BE26" s="19">
        <f t="shared" si="6"/>
        <v>0</v>
      </c>
      <c r="BF26" s="19">
        <f t="shared" si="6"/>
        <v>307.5986678222306</v>
      </c>
      <c r="BG26" s="19">
        <f t="shared" si="6"/>
        <v>0</v>
      </c>
      <c r="BH26" s="19">
        <f t="shared" si="6"/>
        <v>0</v>
      </c>
    </row>
    <row r="27" spans="1:6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3">
      <c r="A28" s="11" t="s">
        <v>89</v>
      </c>
      <c r="B28" s="13">
        <f>SUM(B19:B27)</f>
        <v>0</v>
      </c>
      <c r="C28" s="13">
        <f t="shared" ref="C28:BH28" si="7">SUM(C19:C27)</f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303.24556802962599</v>
      </c>
      <c r="I28" s="13">
        <f t="shared" si="7"/>
        <v>218.61181196037529</v>
      </c>
      <c r="J28" s="13">
        <f t="shared" si="7"/>
        <v>307.5986678222306</v>
      </c>
      <c r="K28" s="13">
        <f t="shared" si="7"/>
        <v>0</v>
      </c>
      <c r="L28" s="13">
        <f t="shared" si="7"/>
        <v>303.24556802962599</v>
      </c>
      <c r="M28" s="13">
        <f t="shared" si="7"/>
        <v>218.61181196037529</v>
      </c>
      <c r="N28" s="13">
        <f t="shared" si="7"/>
        <v>307.5986678222306</v>
      </c>
      <c r="O28" s="13">
        <f t="shared" si="7"/>
        <v>0</v>
      </c>
      <c r="P28" s="13">
        <f t="shared" si="7"/>
        <v>303.24556802962599</v>
      </c>
      <c r="Q28" s="13">
        <f t="shared" si="7"/>
        <v>218.61181196037529</v>
      </c>
      <c r="R28" s="13">
        <f t="shared" si="7"/>
        <v>307.5986678222306</v>
      </c>
      <c r="S28" s="13">
        <f t="shared" si="7"/>
        <v>0</v>
      </c>
      <c r="T28" s="13">
        <f t="shared" si="7"/>
        <v>303.24556802962599</v>
      </c>
      <c r="U28" s="13">
        <f t="shared" si="7"/>
        <v>218.61181196037529</v>
      </c>
      <c r="V28" s="13">
        <f t="shared" si="7"/>
        <v>307.5986678222306</v>
      </c>
      <c r="W28" s="13">
        <f t="shared" si="7"/>
        <v>0</v>
      </c>
      <c r="X28" s="13">
        <f t="shared" si="7"/>
        <v>6303.2455680296262</v>
      </c>
      <c r="Y28" s="13">
        <f t="shared" si="7"/>
        <v>218.61181196037529</v>
      </c>
      <c r="Z28" s="13">
        <f t="shared" si="7"/>
        <v>307.5986678222306</v>
      </c>
      <c r="AA28" s="13">
        <f t="shared" si="7"/>
        <v>0</v>
      </c>
      <c r="AB28" s="13">
        <f t="shared" si="7"/>
        <v>303.24556802962599</v>
      </c>
      <c r="AC28" s="13">
        <f t="shared" si="7"/>
        <v>218.61181196037529</v>
      </c>
      <c r="AD28" s="13">
        <f t="shared" si="7"/>
        <v>307.5986678222306</v>
      </c>
      <c r="AE28" s="13">
        <f t="shared" si="7"/>
        <v>0</v>
      </c>
      <c r="AF28" s="13">
        <f t="shared" si="7"/>
        <v>303.24556802962599</v>
      </c>
      <c r="AG28" s="13">
        <f t="shared" si="7"/>
        <v>218.61181196037529</v>
      </c>
      <c r="AH28" s="13">
        <f t="shared" si="7"/>
        <v>307.5986678222306</v>
      </c>
      <c r="AI28" s="13">
        <f t="shared" si="7"/>
        <v>0</v>
      </c>
      <c r="AJ28" s="13">
        <f t="shared" si="7"/>
        <v>303.24556802962599</v>
      </c>
      <c r="AK28" s="13">
        <f t="shared" si="7"/>
        <v>218.61181196037529</v>
      </c>
      <c r="AL28" s="13">
        <f t="shared" si="7"/>
        <v>307.5986678222306</v>
      </c>
      <c r="AM28" s="13">
        <f t="shared" si="7"/>
        <v>0</v>
      </c>
      <c r="AN28" s="13">
        <f t="shared" si="7"/>
        <v>303.24556802962599</v>
      </c>
      <c r="AO28" s="13">
        <f t="shared" si="7"/>
        <v>218.61181196037529</v>
      </c>
      <c r="AP28" s="13">
        <f t="shared" si="7"/>
        <v>307.5986678222306</v>
      </c>
      <c r="AQ28" s="13">
        <f t="shared" si="7"/>
        <v>0</v>
      </c>
      <c r="AR28" s="13">
        <f t="shared" si="7"/>
        <v>303.24556802962599</v>
      </c>
      <c r="AS28" s="13">
        <f t="shared" si="7"/>
        <v>218.61181196037529</v>
      </c>
      <c r="AT28" s="13">
        <f t="shared" si="7"/>
        <v>307.5986678222306</v>
      </c>
      <c r="AU28" s="13">
        <f t="shared" si="7"/>
        <v>0</v>
      </c>
      <c r="AV28" s="13">
        <f t="shared" si="7"/>
        <v>303.24556802962599</v>
      </c>
      <c r="AW28" s="13">
        <f t="shared" si="7"/>
        <v>218.61181196037529</v>
      </c>
      <c r="AX28" s="13">
        <f t="shared" si="7"/>
        <v>307.5986678222306</v>
      </c>
      <c r="AY28" s="13">
        <f t="shared" si="7"/>
        <v>0</v>
      </c>
      <c r="AZ28" s="13">
        <f t="shared" si="7"/>
        <v>303.24556802962599</v>
      </c>
      <c r="BA28" s="13">
        <f t="shared" si="7"/>
        <v>218.61181196037529</v>
      </c>
      <c r="BB28" s="13">
        <f t="shared" si="7"/>
        <v>307.5986678222306</v>
      </c>
      <c r="BC28" s="13">
        <f t="shared" si="7"/>
        <v>0</v>
      </c>
      <c r="BD28" s="13">
        <f t="shared" si="7"/>
        <v>303.24556802962599</v>
      </c>
      <c r="BE28" s="13">
        <f t="shared" si="7"/>
        <v>218.61181196037529</v>
      </c>
      <c r="BF28" s="13">
        <f t="shared" si="7"/>
        <v>307.5986678222306</v>
      </c>
      <c r="BG28" s="13">
        <f t="shared" si="7"/>
        <v>0</v>
      </c>
      <c r="BH28" s="13">
        <f t="shared" si="7"/>
        <v>303.24556802962599</v>
      </c>
    </row>
    <row r="29" spans="1:6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3">
      <c r="A31" s="26" t="s">
        <v>91</v>
      </c>
      <c r="B31" s="27" t="s">
        <v>92</v>
      </c>
      <c r="C31" s="27" t="s">
        <v>93</v>
      </c>
      <c r="D31" s="27" t="s">
        <v>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3">
      <c r="A32" s="15" t="s">
        <v>95</v>
      </c>
      <c r="B32" s="16">
        <v>10000</v>
      </c>
      <c r="C32" s="16">
        <v>10000</v>
      </c>
      <c r="D32" s="16">
        <v>10000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3">
      <c r="A33" s="15" t="s">
        <v>96</v>
      </c>
      <c r="B33" s="16">
        <v>1000</v>
      </c>
      <c r="C33" s="16">
        <v>2000</v>
      </c>
      <c r="D33" s="16">
        <v>1000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3">
      <c r="A34" s="14" t="s">
        <v>97</v>
      </c>
      <c r="B34" s="17">
        <f>B32-B33</f>
        <v>9000</v>
      </c>
      <c r="C34" s="17">
        <f>C32-C33</f>
        <v>8000</v>
      </c>
      <c r="D34" s="17">
        <f>D32-D33</f>
        <v>9000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3">
      <c r="A35" s="15" t="s">
        <v>98</v>
      </c>
      <c r="B35" s="18">
        <v>0.13</v>
      </c>
      <c r="C35" s="18">
        <v>0.14000000000000001</v>
      </c>
      <c r="D35" s="18">
        <v>0.14000000000000001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3">
      <c r="A36" s="15" t="s">
        <v>100</v>
      </c>
      <c r="B36" s="16">
        <v>36</v>
      </c>
      <c r="C36" s="16">
        <v>48</v>
      </c>
      <c r="D36" s="16">
        <v>36</v>
      </c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3">
      <c r="A37" s="15" t="s">
        <v>99</v>
      </c>
      <c r="B37" s="16">
        <v>0</v>
      </c>
      <c r="C37" s="16">
        <v>1</v>
      </c>
      <c r="D37" s="16">
        <v>2</v>
      </c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3">
      <c r="A38" s="24" t="s">
        <v>101</v>
      </c>
      <c r="B38" s="25">
        <f>PMT(B35/12,B36,-B34)</f>
        <v>303.24556802962599</v>
      </c>
      <c r="C38" s="25">
        <f>PMT(C35/12,C36,-C34)</f>
        <v>218.61181196037529</v>
      </c>
      <c r="D38" s="25">
        <f>PMT(D35/12,D36,-D34)</f>
        <v>307.5986678222306</v>
      </c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3">
      <c r="A39" s="2"/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22" customFormat="1" x14ac:dyDescent="0.3">
      <c r="A40" s="20" t="s">
        <v>102</v>
      </c>
      <c r="B40" s="21">
        <f>B38*B36-B34</f>
        <v>1916.8404490665362</v>
      </c>
      <c r="C40" s="21">
        <f>C38*C36-C34</f>
        <v>2493.3669740980149</v>
      </c>
      <c r="D40" s="21">
        <f>D38*D36-D34</f>
        <v>2073.5520416003019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CA48-28C0-45C5-8344-31A36F5D0354}">
  <dimension ref="A1:H33"/>
  <sheetViews>
    <sheetView topLeftCell="A2" zoomScale="80" zoomScaleNormal="80" workbookViewId="0">
      <selection activeCell="A17" sqref="A17"/>
    </sheetView>
  </sheetViews>
  <sheetFormatPr defaultRowHeight="13.2" x14ac:dyDescent="0.25"/>
  <cols>
    <col min="1" max="1" width="27.21875" style="28" customWidth="1"/>
    <col min="2" max="2" width="12.33203125" style="28" bestFit="1" customWidth="1"/>
    <col min="3" max="8" width="9" style="28" bestFit="1" customWidth="1"/>
    <col min="9" max="16384" width="8.88671875" style="28"/>
  </cols>
  <sheetData>
    <row r="1" spans="1:8" x14ac:dyDescent="0.25">
      <c r="A1" s="7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7" t="s">
        <v>106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</row>
    <row r="5" spans="1:8" x14ac:dyDescent="0.25">
      <c r="A5" s="29"/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1" t="s">
        <v>68</v>
      </c>
      <c r="B7" s="8"/>
      <c r="C7" s="8"/>
      <c r="D7" s="8"/>
      <c r="E7" s="8"/>
      <c r="F7" s="8"/>
      <c r="G7" s="8"/>
      <c r="H7" s="8"/>
    </row>
    <row r="8" spans="1:8" x14ac:dyDescent="0.25">
      <c r="A8" s="2" t="s">
        <v>103</v>
      </c>
      <c r="B8" s="8">
        <f>B22</f>
        <v>10000</v>
      </c>
      <c r="C8" s="8"/>
      <c r="D8" s="8"/>
      <c r="E8" s="8"/>
      <c r="F8" s="8"/>
      <c r="G8" s="8"/>
      <c r="H8" s="8"/>
    </row>
    <row r="9" spans="1:8" x14ac:dyDescent="0.25">
      <c r="A9" s="2" t="s">
        <v>104</v>
      </c>
      <c r="B9" s="8">
        <v>10000</v>
      </c>
      <c r="C9" s="8"/>
      <c r="D9" s="8"/>
      <c r="E9" s="8"/>
      <c r="F9" s="8"/>
      <c r="G9" s="8"/>
      <c r="H9" s="8"/>
    </row>
    <row r="10" spans="1:8" x14ac:dyDescent="0.25">
      <c r="A10" s="2" t="s">
        <v>105</v>
      </c>
      <c r="B10" s="8"/>
      <c r="C10" s="8">
        <f>B28</f>
        <v>4184.961320780907</v>
      </c>
      <c r="D10" s="8"/>
      <c r="E10" s="8"/>
      <c r="F10" s="8"/>
      <c r="G10" s="8"/>
      <c r="H10" s="8"/>
    </row>
    <row r="11" spans="1:8" x14ac:dyDescent="0.25">
      <c r="A11" s="2" t="s">
        <v>161</v>
      </c>
      <c r="B11" s="8"/>
      <c r="C11" s="8">
        <v>5000</v>
      </c>
      <c r="D11" s="8"/>
      <c r="E11" s="8"/>
      <c r="F11" s="8"/>
      <c r="G11" s="8"/>
      <c r="H11" s="8"/>
    </row>
    <row r="12" spans="1:8" x14ac:dyDescent="0.25">
      <c r="A12" s="2" t="s">
        <v>162</v>
      </c>
      <c r="B12" s="8"/>
      <c r="C12" s="8">
        <v>4000</v>
      </c>
      <c r="D12" s="8"/>
      <c r="E12" s="8"/>
      <c r="F12" s="8"/>
      <c r="G12" s="8"/>
      <c r="H12" s="8"/>
    </row>
    <row r="13" spans="1:8" x14ac:dyDescent="0.25">
      <c r="A13" s="2"/>
      <c r="B13" s="8"/>
      <c r="C13" s="8"/>
      <c r="D13" s="8"/>
      <c r="E13" s="8"/>
      <c r="F13" s="8"/>
      <c r="G13" s="8"/>
      <c r="H13" s="8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1" t="s">
        <v>107</v>
      </c>
      <c r="B15" s="13">
        <f>SUM(B8:B13)</f>
        <v>20000</v>
      </c>
      <c r="C15" s="13">
        <f t="shared" ref="C15:H15" si="0">SUM(C8:C13)</f>
        <v>13184.961320780907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</row>
    <row r="17" spans="1:2" x14ac:dyDescent="0.25">
      <c r="A17" s="42" t="s">
        <v>164</v>
      </c>
      <c r="B17" s="43">
        <f>SUM(B11:H12)/1.2-SUM(B11:H12)</f>
        <v>-1500</v>
      </c>
    </row>
    <row r="21" spans="1:2" x14ac:dyDescent="0.25">
      <c r="A21" s="33" t="s">
        <v>108</v>
      </c>
      <c r="B21" s="34"/>
    </row>
    <row r="22" spans="1:2" x14ac:dyDescent="0.25">
      <c r="A22" s="35" t="s">
        <v>115</v>
      </c>
      <c r="B22" s="36">
        <v>10000</v>
      </c>
    </row>
    <row r="23" spans="1:2" x14ac:dyDescent="0.25">
      <c r="A23" s="35" t="s">
        <v>109</v>
      </c>
      <c r="B23" s="36">
        <v>40000</v>
      </c>
    </row>
    <row r="24" spans="1:2" x14ac:dyDescent="0.25">
      <c r="A24" s="35" t="s">
        <v>110</v>
      </c>
      <c r="B24" s="36">
        <v>20</v>
      </c>
    </row>
    <row r="25" spans="1:2" x14ac:dyDescent="0.25">
      <c r="A25" s="35"/>
      <c r="B25" s="36"/>
    </row>
    <row r="26" spans="1:2" x14ac:dyDescent="0.25">
      <c r="A26" s="34" t="s">
        <v>111</v>
      </c>
      <c r="B26" s="38">
        <f>-PV(3.5%,B24,B23)</f>
        <v>568496.13207809068</v>
      </c>
    </row>
    <row r="27" spans="1:2" x14ac:dyDescent="0.25">
      <c r="A27" s="35"/>
      <c r="B27" s="36"/>
    </row>
    <row r="28" spans="1:2" x14ac:dyDescent="0.25">
      <c r="A28" s="33" t="s">
        <v>112</v>
      </c>
      <c r="B28" s="37">
        <f>(B26-150000)*0.01+IF(B22&gt;40000,B22*0.01,0)</f>
        <v>4184.961320780907</v>
      </c>
    </row>
    <row r="31" spans="1:2" x14ac:dyDescent="0.25">
      <c r="A31" s="28" t="s">
        <v>113</v>
      </c>
    </row>
    <row r="33" spans="1:1" x14ac:dyDescent="0.25">
      <c r="A33" s="28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AEC7-5D20-43B7-BB05-CEBD1F4E7525}">
  <dimension ref="A1:P56"/>
  <sheetViews>
    <sheetView tabSelected="1" zoomScale="80" zoomScaleNormal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41" sqref="C41"/>
    </sheetView>
  </sheetViews>
  <sheetFormatPr defaultRowHeight="14.4" x14ac:dyDescent="0.3"/>
  <cols>
    <col min="1" max="1" width="19.5546875" customWidth="1"/>
    <col min="3" max="3" width="10.44140625" bestFit="1" customWidth="1"/>
    <col min="6" max="6" width="2.44140625" customWidth="1"/>
  </cols>
  <sheetData>
    <row r="1" spans="1:16" x14ac:dyDescent="0.3">
      <c r="A1" s="7" t="s">
        <v>0</v>
      </c>
      <c r="B1" s="2"/>
      <c r="C1" s="2"/>
      <c r="D1" s="2"/>
      <c r="E1" s="2"/>
      <c r="F1" s="2"/>
      <c r="G1" s="2"/>
      <c r="H1" s="2"/>
    </row>
    <row r="2" spans="1:16" x14ac:dyDescent="0.3">
      <c r="A2" s="3" t="s">
        <v>1</v>
      </c>
      <c r="B2" s="2"/>
      <c r="C2" s="2"/>
      <c r="D2" s="2"/>
      <c r="E2" s="2"/>
      <c r="F2" s="2"/>
      <c r="G2" s="2"/>
      <c r="H2" s="2"/>
    </row>
    <row r="3" spans="1:16" x14ac:dyDescent="0.3">
      <c r="A3" s="7" t="s">
        <v>116</v>
      </c>
      <c r="B3" s="2"/>
      <c r="C3" s="2"/>
      <c r="D3" s="2"/>
      <c r="E3" s="2"/>
      <c r="F3" s="2"/>
      <c r="G3" s="2"/>
      <c r="H3" s="2"/>
    </row>
    <row r="4" spans="1:16" x14ac:dyDescent="0.3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</row>
    <row r="5" spans="1:16" x14ac:dyDescent="0.3">
      <c r="A5" s="44"/>
      <c r="B5" s="45"/>
      <c r="C5" s="45"/>
      <c r="D5" s="45"/>
      <c r="E5" s="45"/>
      <c r="F5" s="45"/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/>
      <c r="O5" s="46" t="s">
        <v>134</v>
      </c>
      <c r="P5" s="40" t="s">
        <v>135</v>
      </c>
    </row>
    <row r="6" spans="1:16" x14ac:dyDescent="0.3">
      <c r="A6" s="2"/>
      <c r="B6" s="2"/>
      <c r="C6" s="2"/>
      <c r="D6" s="2"/>
      <c r="E6" s="2"/>
      <c r="F6" s="2"/>
      <c r="G6" s="2"/>
      <c r="H6" s="2"/>
    </row>
    <row r="7" spans="1:16" x14ac:dyDescent="0.3">
      <c r="A7" s="1" t="s">
        <v>117</v>
      </c>
      <c r="B7" s="41" t="s">
        <v>131</v>
      </c>
      <c r="C7" s="41" t="s">
        <v>132</v>
      </c>
      <c r="D7" s="41" t="s">
        <v>73</v>
      </c>
      <c r="E7" s="41" t="s">
        <v>133</v>
      </c>
      <c r="F7" s="2"/>
      <c r="G7" s="2"/>
      <c r="H7" s="2"/>
    </row>
    <row r="8" spans="1:16" x14ac:dyDescent="0.3">
      <c r="A8" s="2" t="s">
        <v>118</v>
      </c>
      <c r="B8" s="8">
        <v>1</v>
      </c>
      <c r="C8" s="8">
        <v>5000</v>
      </c>
      <c r="D8" s="8">
        <f>C8*0.2</f>
        <v>1000</v>
      </c>
      <c r="E8" s="8">
        <f>B8*C8*1.2</f>
        <v>6000</v>
      </c>
      <c r="F8" s="8"/>
      <c r="G8" s="8">
        <v>6000</v>
      </c>
      <c r="H8" s="8"/>
      <c r="I8" s="8"/>
      <c r="J8" s="8"/>
      <c r="K8" s="8"/>
      <c r="L8" s="8"/>
      <c r="M8" s="8"/>
      <c r="N8" s="8"/>
      <c r="O8" s="8">
        <f>SUM(G8:M8)-E8</f>
        <v>0</v>
      </c>
    </row>
    <row r="9" spans="1:16" x14ac:dyDescent="0.3">
      <c r="A9" s="2" t="s">
        <v>119</v>
      </c>
      <c r="B9" s="8">
        <v>1</v>
      </c>
      <c r="C9" s="8">
        <v>500</v>
      </c>
      <c r="D9" s="8">
        <f t="shared" ref="D9:D15" si="0">C9*0.2</f>
        <v>100</v>
      </c>
      <c r="E9" s="8">
        <f t="shared" ref="E9:E50" si="1">B9*C9*1.2</f>
        <v>600</v>
      </c>
      <c r="F9" s="8"/>
      <c r="G9" s="8"/>
      <c r="H9" s="8">
        <v>600</v>
      </c>
      <c r="I9" s="8"/>
      <c r="J9" s="8"/>
      <c r="K9" s="8"/>
      <c r="L9" s="8"/>
      <c r="M9" s="8"/>
      <c r="N9" s="8"/>
      <c r="O9" s="8">
        <f t="shared" ref="O9:O50" si="2">SUM(G9:M9)-E9</f>
        <v>0</v>
      </c>
    </row>
    <row r="10" spans="1:16" x14ac:dyDescent="0.3">
      <c r="A10" s="2" t="s">
        <v>120</v>
      </c>
      <c r="B10" s="8">
        <v>1</v>
      </c>
      <c r="C10" s="8">
        <v>0</v>
      </c>
      <c r="D10" s="8">
        <f t="shared" si="0"/>
        <v>0</v>
      </c>
      <c r="E10" s="8">
        <f t="shared" si="1"/>
        <v>0</v>
      </c>
      <c r="F10" s="8"/>
      <c r="G10" s="8"/>
      <c r="H10" s="8"/>
      <c r="I10" s="8"/>
      <c r="J10" s="8"/>
      <c r="K10" s="8"/>
      <c r="L10" s="8"/>
      <c r="M10" s="8"/>
      <c r="N10" s="8"/>
      <c r="O10" s="8">
        <f t="shared" si="2"/>
        <v>0</v>
      </c>
    </row>
    <row r="11" spans="1:16" x14ac:dyDescent="0.3">
      <c r="A11" s="2" t="s">
        <v>121</v>
      </c>
      <c r="B11" s="9">
        <v>1</v>
      </c>
      <c r="C11" s="9">
        <v>0</v>
      </c>
      <c r="D11" s="8">
        <f t="shared" si="0"/>
        <v>0</v>
      </c>
      <c r="E11" s="8">
        <f t="shared" si="1"/>
        <v>0</v>
      </c>
      <c r="F11" s="9"/>
      <c r="G11" s="8"/>
      <c r="H11" s="8"/>
      <c r="I11" s="8"/>
      <c r="J11" s="8"/>
      <c r="K11" s="8"/>
      <c r="L11" s="8"/>
      <c r="M11" s="8"/>
      <c r="N11" s="8"/>
      <c r="O11" s="8">
        <f t="shared" si="2"/>
        <v>0</v>
      </c>
    </row>
    <row r="12" spans="1:16" x14ac:dyDescent="0.3">
      <c r="A12" s="2" t="s">
        <v>122</v>
      </c>
      <c r="B12" s="8">
        <v>1</v>
      </c>
      <c r="C12" s="8">
        <v>0</v>
      </c>
      <c r="D12" s="8">
        <f t="shared" si="0"/>
        <v>0</v>
      </c>
      <c r="E12" s="8">
        <f t="shared" si="1"/>
        <v>0</v>
      </c>
      <c r="G12" s="8"/>
      <c r="H12" s="8"/>
      <c r="I12" s="8"/>
      <c r="J12" s="8"/>
      <c r="K12" s="8"/>
      <c r="L12" s="8"/>
      <c r="M12" s="8"/>
      <c r="N12" s="8"/>
      <c r="O12" s="8">
        <f t="shared" si="2"/>
        <v>0</v>
      </c>
    </row>
    <row r="13" spans="1:16" x14ac:dyDescent="0.3">
      <c r="A13" s="2" t="s">
        <v>145</v>
      </c>
      <c r="B13" s="8">
        <v>1</v>
      </c>
      <c r="C13" s="8">
        <v>2000</v>
      </c>
      <c r="D13" s="8">
        <f t="shared" si="0"/>
        <v>400</v>
      </c>
      <c r="E13" s="8">
        <f t="shared" si="1"/>
        <v>2400</v>
      </c>
      <c r="G13" s="8"/>
      <c r="H13" s="8">
        <v>2400</v>
      </c>
      <c r="I13" s="8"/>
      <c r="J13" s="8"/>
      <c r="K13" s="8"/>
      <c r="L13" s="8"/>
      <c r="M13" s="8"/>
      <c r="N13" s="8"/>
      <c r="O13" s="8">
        <f t="shared" si="2"/>
        <v>0</v>
      </c>
    </row>
    <row r="14" spans="1:16" x14ac:dyDescent="0.3">
      <c r="A14" s="2" t="s">
        <v>146</v>
      </c>
      <c r="B14" s="8">
        <v>1</v>
      </c>
      <c r="C14" s="8">
        <v>3000</v>
      </c>
      <c r="D14" s="8">
        <f t="shared" si="0"/>
        <v>600</v>
      </c>
      <c r="E14" s="8">
        <f t="shared" si="1"/>
        <v>3600</v>
      </c>
      <c r="G14" s="8"/>
      <c r="H14" s="8">
        <v>3600</v>
      </c>
      <c r="I14" s="8"/>
      <c r="J14" s="8"/>
      <c r="K14" s="8"/>
      <c r="L14" s="8"/>
      <c r="M14" s="8"/>
      <c r="N14" s="8"/>
      <c r="O14" s="8">
        <f t="shared" si="2"/>
        <v>0</v>
      </c>
    </row>
    <row r="15" spans="1:16" x14ac:dyDescent="0.3">
      <c r="A15" s="2" t="s">
        <v>147</v>
      </c>
      <c r="B15" s="8">
        <v>1</v>
      </c>
      <c r="C15" s="8">
        <v>8000</v>
      </c>
      <c r="D15" s="8">
        <f t="shared" si="0"/>
        <v>1600</v>
      </c>
      <c r="E15" s="8">
        <f t="shared" si="1"/>
        <v>9600</v>
      </c>
      <c r="G15" s="8"/>
      <c r="H15" s="8">
        <v>9600</v>
      </c>
      <c r="I15" s="8"/>
      <c r="J15" s="8"/>
      <c r="K15" s="8"/>
      <c r="L15" s="8"/>
      <c r="M15" s="8"/>
      <c r="N15" s="8"/>
      <c r="O15" s="8">
        <f t="shared" si="2"/>
        <v>0</v>
      </c>
    </row>
    <row r="16" spans="1:16" x14ac:dyDescent="0.3">
      <c r="E16" s="8"/>
      <c r="G16" s="8"/>
      <c r="H16" s="8"/>
      <c r="I16" s="8"/>
      <c r="J16" s="8"/>
      <c r="K16" s="8"/>
      <c r="L16" s="8"/>
      <c r="M16" s="8"/>
      <c r="N16" s="8"/>
      <c r="O16" s="8">
        <f t="shared" si="2"/>
        <v>0</v>
      </c>
    </row>
    <row r="17" spans="1:15" x14ac:dyDescent="0.3">
      <c r="A17" s="12" t="s">
        <v>123</v>
      </c>
      <c r="E17" s="8"/>
      <c r="G17" s="8"/>
      <c r="H17" s="8"/>
      <c r="I17" s="8"/>
      <c r="J17" s="8"/>
      <c r="K17" s="8"/>
      <c r="L17" s="8"/>
      <c r="M17" s="8"/>
      <c r="N17" s="8"/>
      <c r="O17" s="8">
        <f t="shared" si="2"/>
        <v>0</v>
      </c>
    </row>
    <row r="18" spans="1:15" x14ac:dyDescent="0.3">
      <c r="A18" s="2" t="s">
        <v>124</v>
      </c>
      <c r="B18" s="8">
        <v>2</v>
      </c>
      <c r="C18" s="8">
        <v>1500</v>
      </c>
      <c r="D18" s="8">
        <f t="shared" ref="D18:D24" si="3">C18*0.2</f>
        <v>300</v>
      </c>
      <c r="E18" s="8">
        <f t="shared" si="1"/>
        <v>3600</v>
      </c>
      <c r="G18" s="8"/>
      <c r="H18" s="8"/>
      <c r="I18" s="8"/>
      <c r="J18" s="8">
        <v>3600</v>
      </c>
      <c r="K18" s="8"/>
      <c r="L18" s="8"/>
      <c r="M18" s="8"/>
      <c r="N18" s="8"/>
      <c r="O18" s="8">
        <f t="shared" si="2"/>
        <v>0</v>
      </c>
    </row>
    <row r="19" spans="1:15" x14ac:dyDescent="0.3">
      <c r="A19" s="2" t="s">
        <v>125</v>
      </c>
      <c r="B19" s="8">
        <v>3</v>
      </c>
      <c r="C19" s="8">
        <v>500</v>
      </c>
      <c r="D19" s="8">
        <f t="shared" si="3"/>
        <v>100</v>
      </c>
      <c r="E19" s="8">
        <f t="shared" si="1"/>
        <v>1800</v>
      </c>
      <c r="G19" s="8"/>
      <c r="H19" s="8"/>
      <c r="I19" s="8"/>
      <c r="J19" s="8">
        <v>1800</v>
      </c>
      <c r="K19" s="8"/>
      <c r="L19" s="8"/>
      <c r="M19" s="8"/>
      <c r="N19" s="8"/>
      <c r="O19" s="8">
        <f t="shared" si="2"/>
        <v>0</v>
      </c>
    </row>
    <row r="20" spans="1:15" x14ac:dyDescent="0.3">
      <c r="A20" s="2" t="s">
        <v>126</v>
      </c>
      <c r="B20" s="8">
        <v>1</v>
      </c>
      <c r="C20" s="8">
        <v>1000</v>
      </c>
      <c r="D20" s="8">
        <f t="shared" si="3"/>
        <v>200</v>
      </c>
      <c r="E20" s="8">
        <f t="shared" si="1"/>
        <v>1200</v>
      </c>
      <c r="G20" s="8"/>
      <c r="H20" s="8"/>
      <c r="I20" s="8"/>
      <c r="J20" s="8">
        <v>1200</v>
      </c>
      <c r="K20" s="8"/>
      <c r="L20" s="8"/>
      <c r="M20" s="8"/>
      <c r="N20" s="8"/>
      <c r="O20" s="8">
        <f t="shared" si="2"/>
        <v>0</v>
      </c>
    </row>
    <row r="21" spans="1:15" x14ac:dyDescent="0.3">
      <c r="A21" s="2" t="s">
        <v>127</v>
      </c>
      <c r="B21" s="8">
        <v>1</v>
      </c>
      <c r="C21" s="8">
        <v>1000</v>
      </c>
      <c r="D21" s="8">
        <f t="shared" si="3"/>
        <v>200</v>
      </c>
      <c r="E21" s="8">
        <f t="shared" si="1"/>
        <v>1200</v>
      </c>
      <c r="G21" s="8"/>
      <c r="H21" s="8"/>
      <c r="I21" s="8"/>
      <c r="J21" s="8">
        <v>1200</v>
      </c>
      <c r="K21" s="8"/>
      <c r="L21" s="8"/>
      <c r="M21" s="8"/>
      <c r="N21" s="8"/>
      <c r="O21" s="8">
        <f t="shared" si="2"/>
        <v>0</v>
      </c>
    </row>
    <row r="22" spans="1:15" x14ac:dyDescent="0.3">
      <c r="A22" s="2" t="s">
        <v>128</v>
      </c>
      <c r="B22" s="8">
        <v>1</v>
      </c>
      <c r="C22" s="8">
        <v>500</v>
      </c>
      <c r="D22" s="8">
        <f t="shared" si="3"/>
        <v>100</v>
      </c>
      <c r="E22" s="8">
        <f t="shared" si="1"/>
        <v>600</v>
      </c>
      <c r="G22" s="8"/>
      <c r="H22" s="8"/>
      <c r="I22" s="8">
        <v>600</v>
      </c>
      <c r="J22" s="8"/>
      <c r="K22" s="8"/>
      <c r="L22" s="8"/>
      <c r="M22" s="8"/>
      <c r="N22" s="8"/>
      <c r="O22" s="8">
        <f t="shared" si="2"/>
        <v>0</v>
      </c>
    </row>
    <row r="23" spans="1:15" x14ac:dyDescent="0.3">
      <c r="A23" s="2" t="s">
        <v>129</v>
      </c>
      <c r="B23" s="8">
        <v>1</v>
      </c>
      <c r="C23" s="8">
        <v>5000</v>
      </c>
      <c r="D23" s="8">
        <f t="shared" si="3"/>
        <v>1000</v>
      </c>
      <c r="E23" s="8">
        <f t="shared" si="1"/>
        <v>6000</v>
      </c>
      <c r="G23" s="8"/>
      <c r="H23" s="8"/>
      <c r="I23" s="8">
        <v>6000</v>
      </c>
      <c r="J23" s="8"/>
      <c r="K23" s="8"/>
      <c r="L23" s="8"/>
      <c r="M23" s="8"/>
      <c r="N23" s="8"/>
      <c r="O23" s="8">
        <f t="shared" si="2"/>
        <v>0</v>
      </c>
    </row>
    <row r="24" spans="1:15" x14ac:dyDescent="0.3">
      <c r="A24" s="2" t="s">
        <v>130</v>
      </c>
      <c r="B24" s="8">
        <v>1</v>
      </c>
      <c r="C24" s="8">
        <v>5000</v>
      </c>
      <c r="D24" s="8">
        <f t="shared" si="3"/>
        <v>1000</v>
      </c>
      <c r="E24" s="8">
        <f t="shared" si="1"/>
        <v>6000</v>
      </c>
      <c r="G24" s="8"/>
      <c r="H24" s="8"/>
      <c r="I24" s="8">
        <v>6000</v>
      </c>
      <c r="J24" s="8"/>
      <c r="K24" s="8"/>
      <c r="L24" s="8"/>
      <c r="M24" s="8"/>
      <c r="N24" s="8"/>
      <c r="O24" s="8">
        <f t="shared" si="2"/>
        <v>0</v>
      </c>
    </row>
    <row r="25" spans="1:15" x14ac:dyDescent="0.3">
      <c r="E25" s="8"/>
      <c r="G25" s="8"/>
      <c r="H25" s="8"/>
      <c r="I25" s="8"/>
      <c r="J25" s="8"/>
      <c r="K25" s="8"/>
      <c r="L25" s="8"/>
      <c r="M25" s="8"/>
      <c r="N25" s="8"/>
      <c r="O25" s="8">
        <f t="shared" si="2"/>
        <v>0</v>
      </c>
    </row>
    <row r="26" spans="1:15" x14ac:dyDescent="0.3">
      <c r="A26" s="1" t="s">
        <v>136</v>
      </c>
      <c r="E26" s="8"/>
      <c r="G26" s="8"/>
      <c r="H26" s="8"/>
      <c r="I26" s="8"/>
      <c r="J26" s="8"/>
      <c r="K26" s="8"/>
      <c r="L26" s="8"/>
      <c r="M26" s="8"/>
      <c r="N26" s="8"/>
      <c r="O26" s="8">
        <f t="shared" si="2"/>
        <v>0</v>
      </c>
    </row>
    <row r="27" spans="1:15" x14ac:dyDescent="0.3">
      <c r="A27" s="2" t="s">
        <v>137</v>
      </c>
      <c r="B27" s="8">
        <v>2</v>
      </c>
      <c r="C27" s="8">
        <v>300</v>
      </c>
      <c r="D27" s="8">
        <f t="shared" ref="D27:D29" si="4">C27*0.2</f>
        <v>60</v>
      </c>
      <c r="E27" s="8">
        <f t="shared" si="1"/>
        <v>720</v>
      </c>
      <c r="G27" s="8"/>
      <c r="H27" s="8"/>
      <c r="I27" s="8"/>
      <c r="J27" s="8"/>
      <c r="K27" s="8"/>
      <c r="L27" s="8">
        <v>720</v>
      </c>
      <c r="M27" s="8"/>
      <c r="N27" s="8"/>
      <c r="O27" s="8">
        <f t="shared" si="2"/>
        <v>0</v>
      </c>
    </row>
    <row r="28" spans="1:15" x14ac:dyDescent="0.3">
      <c r="A28" s="2" t="s">
        <v>138</v>
      </c>
      <c r="B28" s="8">
        <v>1</v>
      </c>
      <c r="C28" s="8">
        <v>300</v>
      </c>
      <c r="D28" s="8">
        <f t="shared" si="4"/>
        <v>60</v>
      </c>
      <c r="E28" s="8">
        <f t="shared" si="1"/>
        <v>360</v>
      </c>
      <c r="G28" s="8"/>
      <c r="H28" s="8"/>
      <c r="I28" s="8"/>
      <c r="J28" s="8"/>
      <c r="K28" s="8"/>
      <c r="L28" s="8">
        <v>360</v>
      </c>
      <c r="M28" s="8"/>
      <c r="N28" s="8"/>
      <c r="O28" s="8">
        <f t="shared" si="2"/>
        <v>0</v>
      </c>
    </row>
    <row r="29" spans="1:15" x14ac:dyDescent="0.3">
      <c r="A29" s="2" t="s">
        <v>139</v>
      </c>
      <c r="B29" s="8">
        <v>1</v>
      </c>
      <c r="C29" s="8">
        <v>4000</v>
      </c>
      <c r="D29" s="8">
        <f t="shared" si="4"/>
        <v>800</v>
      </c>
      <c r="E29" s="8">
        <f t="shared" si="1"/>
        <v>4800</v>
      </c>
      <c r="G29" s="8"/>
      <c r="H29" s="8"/>
      <c r="I29" s="8"/>
      <c r="J29" s="8"/>
      <c r="K29" s="8"/>
      <c r="L29" s="8">
        <v>4800</v>
      </c>
      <c r="M29" s="8"/>
      <c r="N29" s="8"/>
      <c r="O29" s="8">
        <f t="shared" si="2"/>
        <v>0</v>
      </c>
    </row>
    <row r="30" spans="1:15" x14ac:dyDescent="0.3">
      <c r="E30" s="8"/>
      <c r="G30" s="8"/>
      <c r="H30" s="8"/>
      <c r="I30" s="8"/>
      <c r="J30" s="8"/>
      <c r="K30" s="8"/>
      <c r="L30" s="8"/>
      <c r="M30" s="8"/>
      <c r="N30" s="8"/>
      <c r="O30" s="8">
        <f t="shared" si="2"/>
        <v>0</v>
      </c>
    </row>
    <row r="31" spans="1:15" x14ac:dyDescent="0.3">
      <c r="A31" s="1" t="s">
        <v>154</v>
      </c>
      <c r="E31" s="8"/>
      <c r="G31" s="8"/>
      <c r="H31" s="8"/>
      <c r="I31" s="8"/>
      <c r="J31" s="8"/>
      <c r="K31" s="8"/>
      <c r="L31" s="8"/>
      <c r="M31" s="8"/>
      <c r="N31" s="8"/>
      <c r="O31" s="8">
        <f t="shared" si="2"/>
        <v>0</v>
      </c>
    </row>
    <row r="32" spans="1:15" x14ac:dyDescent="0.3">
      <c r="A32" s="2" t="s">
        <v>140</v>
      </c>
      <c r="B32" s="8">
        <v>1</v>
      </c>
      <c r="C32" s="8">
        <v>2000</v>
      </c>
      <c r="D32" s="8">
        <f t="shared" ref="D32:D34" si="5">C32*0.2</f>
        <v>400</v>
      </c>
      <c r="E32" s="8">
        <f t="shared" si="1"/>
        <v>2400</v>
      </c>
      <c r="G32" s="8"/>
      <c r="H32" s="8"/>
      <c r="I32" s="8"/>
      <c r="J32" s="8">
        <v>2400</v>
      </c>
      <c r="K32" s="8"/>
      <c r="L32" s="8"/>
      <c r="M32" s="8"/>
      <c r="N32" s="8"/>
      <c r="O32" s="8">
        <f t="shared" si="2"/>
        <v>0</v>
      </c>
    </row>
    <row r="33" spans="1:15" x14ac:dyDescent="0.3">
      <c r="A33" s="2" t="s">
        <v>141</v>
      </c>
      <c r="B33" s="8">
        <v>1</v>
      </c>
      <c r="C33" s="8">
        <v>900</v>
      </c>
      <c r="D33" s="8">
        <f t="shared" si="5"/>
        <v>180</v>
      </c>
      <c r="E33" s="8">
        <f t="shared" si="1"/>
        <v>1080</v>
      </c>
      <c r="G33" s="8"/>
      <c r="H33" s="8"/>
      <c r="I33" s="8">
        <v>1080</v>
      </c>
      <c r="J33" s="8"/>
      <c r="K33" s="8"/>
      <c r="L33" s="8"/>
      <c r="M33" s="8"/>
      <c r="N33" s="8"/>
      <c r="O33" s="8">
        <f t="shared" si="2"/>
        <v>0</v>
      </c>
    </row>
    <row r="34" spans="1:15" x14ac:dyDescent="0.3">
      <c r="A34" s="2" t="s">
        <v>155</v>
      </c>
      <c r="B34" s="8">
        <v>1</v>
      </c>
      <c r="C34" s="8">
        <v>500</v>
      </c>
      <c r="D34" s="8">
        <f t="shared" si="5"/>
        <v>100</v>
      </c>
      <c r="E34" s="8">
        <f t="shared" si="1"/>
        <v>600</v>
      </c>
      <c r="G34" s="8"/>
      <c r="H34" s="8"/>
      <c r="I34" s="8"/>
      <c r="J34" s="8"/>
      <c r="K34" s="8"/>
      <c r="L34" s="8"/>
      <c r="M34" s="8">
        <v>600</v>
      </c>
      <c r="N34" s="8"/>
      <c r="O34" s="8">
        <f t="shared" si="2"/>
        <v>0</v>
      </c>
    </row>
    <row r="35" spans="1:15" x14ac:dyDescent="0.3">
      <c r="E35" s="8"/>
      <c r="G35" s="8"/>
      <c r="H35" s="8"/>
      <c r="I35" s="8"/>
      <c r="J35" s="8"/>
      <c r="K35" s="8"/>
      <c r="L35" s="8"/>
      <c r="M35" s="8"/>
      <c r="N35" s="8"/>
      <c r="O35" s="8">
        <f t="shared" si="2"/>
        <v>0</v>
      </c>
    </row>
    <row r="36" spans="1:15" x14ac:dyDescent="0.3">
      <c r="A36" s="12" t="s">
        <v>142</v>
      </c>
      <c r="E36" s="8"/>
      <c r="G36" s="8"/>
      <c r="H36" s="8"/>
      <c r="I36" s="8"/>
      <c r="J36" s="8"/>
      <c r="K36" s="8"/>
      <c r="L36" s="8"/>
      <c r="M36" s="8"/>
      <c r="N36" s="8"/>
      <c r="O36" s="8">
        <f t="shared" si="2"/>
        <v>0</v>
      </c>
    </row>
    <row r="37" spans="1:15" x14ac:dyDescent="0.3">
      <c r="A37" t="s">
        <v>143</v>
      </c>
      <c r="B37" s="8">
        <v>150</v>
      </c>
      <c r="C37" s="8">
        <v>130</v>
      </c>
      <c r="D37" s="8">
        <f t="shared" ref="D37" si="6">C37*0.2</f>
        <v>26</v>
      </c>
      <c r="E37" s="8">
        <f t="shared" si="1"/>
        <v>23400</v>
      </c>
      <c r="G37" s="8"/>
      <c r="H37" s="8"/>
      <c r="I37" s="8"/>
      <c r="J37" s="8">
        <v>13000</v>
      </c>
      <c r="K37" s="8"/>
      <c r="L37" s="8">
        <v>10400</v>
      </c>
      <c r="M37" s="8"/>
      <c r="N37" s="8"/>
      <c r="O37" s="8">
        <f t="shared" si="2"/>
        <v>0</v>
      </c>
    </row>
    <row r="38" spans="1:15" x14ac:dyDescent="0.3">
      <c r="A38" t="s">
        <v>144</v>
      </c>
      <c r="B38" s="8">
        <v>3</v>
      </c>
      <c r="C38" s="8">
        <v>300</v>
      </c>
      <c r="D38" s="8">
        <f t="shared" ref="D37:D40" si="7">E38-C38</f>
        <v>780</v>
      </c>
      <c r="E38" s="8">
        <f t="shared" si="1"/>
        <v>1080</v>
      </c>
      <c r="G38" s="8"/>
      <c r="H38" s="8"/>
      <c r="I38" s="8"/>
      <c r="J38" s="8"/>
      <c r="K38" s="8">
        <v>1080</v>
      </c>
      <c r="L38" s="8"/>
      <c r="M38" s="8"/>
      <c r="N38" s="8"/>
      <c r="O38" s="8">
        <f t="shared" si="2"/>
        <v>0</v>
      </c>
    </row>
    <row r="39" spans="1:15" x14ac:dyDescent="0.3">
      <c r="A39" t="s">
        <v>156</v>
      </c>
      <c r="B39" s="8">
        <v>1</v>
      </c>
      <c r="C39" s="8">
        <v>3000</v>
      </c>
      <c r="D39" s="8">
        <f t="shared" si="7"/>
        <v>600</v>
      </c>
      <c r="E39" s="8">
        <f t="shared" si="1"/>
        <v>3600</v>
      </c>
      <c r="G39" s="8"/>
      <c r="H39" s="8"/>
      <c r="I39" s="8"/>
      <c r="J39" s="8"/>
      <c r="K39" s="8">
        <v>3600</v>
      </c>
      <c r="L39" s="8"/>
      <c r="M39" s="8"/>
      <c r="N39" s="8"/>
      <c r="O39" s="8">
        <f t="shared" si="2"/>
        <v>0</v>
      </c>
    </row>
    <row r="40" spans="1:15" x14ac:dyDescent="0.3">
      <c r="A40" t="s">
        <v>148</v>
      </c>
      <c r="B40" s="8">
        <v>1</v>
      </c>
      <c r="C40" s="8">
        <v>1000</v>
      </c>
      <c r="D40" s="8">
        <f t="shared" si="7"/>
        <v>200</v>
      </c>
      <c r="E40" s="8">
        <f t="shared" si="1"/>
        <v>1200</v>
      </c>
      <c r="G40" s="8"/>
      <c r="H40" s="8"/>
      <c r="I40" s="8"/>
      <c r="J40" s="8"/>
      <c r="K40" s="8">
        <v>1200</v>
      </c>
      <c r="L40" s="8"/>
      <c r="M40" s="8"/>
      <c r="N40" s="8"/>
      <c r="O40" s="8">
        <f t="shared" si="2"/>
        <v>0</v>
      </c>
    </row>
    <row r="41" spans="1:15" x14ac:dyDescent="0.3">
      <c r="E41" s="8"/>
      <c r="G41" s="8"/>
      <c r="H41" s="8"/>
      <c r="I41" s="8"/>
      <c r="J41" s="8"/>
      <c r="K41" s="8"/>
      <c r="L41" s="8"/>
      <c r="M41" s="8"/>
      <c r="N41" s="8"/>
      <c r="O41" s="8">
        <f t="shared" si="2"/>
        <v>0</v>
      </c>
    </row>
    <row r="42" spans="1:15" x14ac:dyDescent="0.3">
      <c r="A42" s="12" t="s">
        <v>150</v>
      </c>
      <c r="E42" s="8"/>
      <c r="G42" s="8"/>
      <c r="H42" s="8"/>
      <c r="I42" s="8"/>
      <c r="J42" s="8"/>
      <c r="K42" s="8"/>
      <c r="L42" s="8"/>
      <c r="M42" s="8"/>
      <c r="N42" s="8"/>
      <c r="O42" s="8">
        <f t="shared" si="2"/>
        <v>0</v>
      </c>
    </row>
    <row r="43" spans="1:15" x14ac:dyDescent="0.3">
      <c r="A43" t="s">
        <v>149</v>
      </c>
      <c r="B43" s="8">
        <v>1</v>
      </c>
      <c r="C43" s="8">
        <v>10000</v>
      </c>
      <c r="D43" s="8">
        <f t="shared" ref="D43:D46" si="8">E43-C43</f>
        <v>2000</v>
      </c>
      <c r="E43" s="8">
        <f t="shared" si="1"/>
        <v>12000</v>
      </c>
      <c r="G43" s="8">
        <v>6000</v>
      </c>
      <c r="H43" s="8"/>
      <c r="I43" s="8"/>
      <c r="J43" s="8"/>
      <c r="K43" s="8"/>
      <c r="L43" s="8">
        <v>6000</v>
      </c>
      <c r="M43" s="8"/>
      <c r="N43" s="8"/>
      <c r="O43" s="8">
        <f t="shared" si="2"/>
        <v>0</v>
      </c>
    </row>
    <row r="44" spans="1:15" x14ac:dyDescent="0.3">
      <c r="A44" t="s">
        <v>151</v>
      </c>
      <c r="B44" s="8">
        <v>1</v>
      </c>
      <c r="C44" s="8">
        <v>0</v>
      </c>
      <c r="D44" s="8">
        <f t="shared" si="8"/>
        <v>0</v>
      </c>
      <c r="E44" s="8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>
        <f t="shared" si="2"/>
        <v>0</v>
      </c>
    </row>
    <row r="45" spans="1:15" x14ac:dyDescent="0.3">
      <c r="A45" t="s">
        <v>152</v>
      </c>
      <c r="B45" s="8">
        <v>1</v>
      </c>
      <c r="C45" s="8">
        <v>0</v>
      </c>
      <c r="D45" s="8">
        <f t="shared" si="8"/>
        <v>0</v>
      </c>
      <c r="E45" s="8">
        <f t="shared" si="1"/>
        <v>0</v>
      </c>
      <c r="G45" s="8"/>
      <c r="H45" s="8"/>
      <c r="I45" s="8"/>
      <c r="J45" s="8"/>
      <c r="K45" s="8"/>
      <c r="L45" s="8"/>
      <c r="M45" s="8"/>
      <c r="N45" s="8"/>
      <c r="O45" s="8">
        <f t="shared" si="2"/>
        <v>0</v>
      </c>
    </row>
    <row r="46" spans="1:15" x14ac:dyDescent="0.3">
      <c r="A46" t="s">
        <v>153</v>
      </c>
      <c r="B46" s="8">
        <v>1</v>
      </c>
      <c r="C46" s="8">
        <v>500</v>
      </c>
      <c r="D46" s="8">
        <f t="shared" si="8"/>
        <v>100</v>
      </c>
      <c r="E46" s="8">
        <f t="shared" si="1"/>
        <v>600</v>
      </c>
      <c r="G46" s="8"/>
      <c r="H46" s="8"/>
      <c r="I46" s="8"/>
      <c r="J46" s="8"/>
      <c r="K46" s="8"/>
      <c r="L46" s="8"/>
      <c r="M46" s="8">
        <v>600</v>
      </c>
      <c r="N46" s="8"/>
      <c r="O46" s="8">
        <f t="shared" si="2"/>
        <v>0</v>
      </c>
    </row>
    <row r="47" spans="1:15" x14ac:dyDescent="0.3">
      <c r="B47" s="8"/>
      <c r="E47" s="8"/>
      <c r="G47" s="8"/>
      <c r="H47" s="8"/>
      <c r="I47" s="8"/>
      <c r="J47" s="8"/>
      <c r="K47" s="8"/>
      <c r="L47" s="8"/>
      <c r="M47" s="8"/>
      <c r="N47" s="8"/>
      <c r="O47" s="8">
        <f t="shared" si="2"/>
        <v>0</v>
      </c>
    </row>
    <row r="48" spans="1:15" x14ac:dyDescent="0.3">
      <c r="A48" s="12" t="s">
        <v>157</v>
      </c>
      <c r="E48" s="8">
        <f t="shared" si="1"/>
        <v>0</v>
      </c>
      <c r="G48" s="8"/>
      <c r="H48" s="8"/>
      <c r="I48" s="8"/>
      <c r="J48" s="8"/>
      <c r="K48" s="8"/>
      <c r="L48" s="8"/>
      <c r="M48" s="8"/>
      <c r="N48" s="8"/>
      <c r="O48" s="8">
        <f t="shared" si="2"/>
        <v>0</v>
      </c>
    </row>
    <row r="49" spans="1:15" x14ac:dyDescent="0.3">
      <c r="A49" t="s">
        <v>158</v>
      </c>
      <c r="B49" s="8">
        <v>1</v>
      </c>
      <c r="C49" s="8">
        <v>1000</v>
      </c>
      <c r="D49" s="8">
        <f t="shared" ref="D49:D50" si="9">E49-C49</f>
        <v>200</v>
      </c>
      <c r="E49" s="8">
        <f t="shared" si="1"/>
        <v>1200</v>
      </c>
      <c r="G49" s="8"/>
      <c r="H49" s="8"/>
      <c r="I49" s="8"/>
      <c r="J49" s="8"/>
      <c r="K49" s="8"/>
      <c r="L49" s="8"/>
      <c r="M49" s="8">
        <v>1200</v>
      </c>
      <c r="N49" s="8"/>
      <c r="O49" s="8">
        <f t="shared" si="2"/>
        <v>0</v>
      </c>
    </row>
    <row r="50" spans="1:15" x14ac:dyDescent="0.3">
      <c r="A50" t="s">
        <v>159</v>
      </c>
      <c r="B50" s="8">
        <v>1</v>
      </c>
      <c r="C50" s="8">
        <v>300</v>
      </c>
      <c r="D50" s="8">
        <f t="shared" si="9"/>
        <v>60</v>
      </c>
      <c r="E50" s="8">
        <f t="shared" si="1"/>
        <v>360</v>
      </c>
      <c r="G50" s="8"/>
      <c r="H50" s="8"/>
      <c r="I50" s="8"/>
      <c r="J50" s="8"/>
      <c r="K50" s="8"/>
      <c r="L50" s="8"/>
      <c r="M50" s="8">
        <v>360</v>
      </c>
      <c r="N50" s="8"/>
      <c r="O50" s="8">
        <f t="shared" si="2"/>
        <v>0</v>
      </c>
    </row>
    <row r="51" spans="1:15" x14ac:dyDescent="0.3">
      <c r="G51" s="8"/>
      <c r="H51" s="8"/>
      <c r="I51" s="8"/>
      <c r="J51" s="8"/>
      <c r="K51" s="8"/>
      <c r="L51" s="8"/>
      <c r="M51" s="8"/>
      <c r="N51" s="8"/>
      <c r="O51" s="8"/>
    </row>
    <row r="53" spans="1:15" s="12" customFormat="1" x14ac:dyDescent="0.3">
      <c r="A53" s="47" t="s">
        <v>160</v>
      </c>
      <c r="B53" s="47"/>
      <c r="C53" s="48">
        <f>E53/1.2</f>
        <v>80000</v>
      </c>
      <c r="D53" s="47"/>
      <c r="E53" s="49">
        <f>SUM(E8:E50)</f>
        <v>96000</v>
      </c>
      <c r="F53" s="47"/>
      <c r="G53" s="49">
        <f>SUM(G8:G50)</f>
        <v>12000</v>
      </c>
      <c r="H53" s="49">
        <f>SUM(H8:H50)</f>
        <v>16200</v>
      </c>
      <c r="I53" s="49">
        <f>SUM(I8:I50)</f>
        <v>13680</v>
      </c>
      <c r="J53" s="49">
        <f>SUM(J8:J50)</f>
        <v>23200</v>
      </c>
      <c r="K53" s="49">
        <f>SUM(K8:K50)</f>
        <v>5880</v>
      </c>
      <c r="L53" s="49">
        <f>SUM(L8:L50)</f>
        <v>22280</v>
      </c>
      <c r="M53" s="49">
        <f>SUM(M8:M50)</f>
        <v>2760</v>
      </c>
      <c r="N53" s="49">
        <f>SUM(N8:N50)</f>
        <v>0</v>
      </c>
      <c r="O53" s="49">
        <f>SUM(O8:O50)</f>
        <v>0</v>
      </c>
    </row>
    <row r="56" spans="1:15" x14ac:dyDescent="0.3">
      <c r="A56" s="39" t="s">
        <v>163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</vt:lpstr>
      <vt:lpstr>Funding</vt:lpstr>
      <vt:lpstr>Acquiring a site</vt:lpstr>
      <vt:lpstr>Site fit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Cundy</dc:creator>
  <cp:lastModifiedBy>Tim Cundy</cp:lastModifiedBy>
  <dcterms:created xsi:type="dcterms:W3CDTF">2019-01-21T15:08:44Z</dcterms:created>
  <dcterms:modified xsi:type="dcterms:W3CDTF">2019-01-25T22:15:49Z</dcterms:modified>
</cp:coreProperties>
</file>